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EventLog" sheetId="2" state="visible" r:id="rId4"/>
    <sheet name="Expenses" sheetId="3" state="visible" r:id="rId5"/>
    <sheet name="Compensation" sheetId="4" state="visible" r:id="rId6"/>
    <sheet name="Pricing Reference" sheetId="5" state="visible" r:id="rId7"/>
    <sheet name="Annual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<sst xmlns="http://schemas.openxmlformats.org/spreadsheetml/2006/main" count="259" uniqueCount="215">
  <si>
    <t xml:space="preserve">LEE ENTERTAINMENT — FINANCIAL TRACKER 2026</t>
  </si>
  <si>
    <t xml:space="preserve">2026 Revenue Goal: $150,000  ·  All figures in CAD  ·  Isaac 10% on Net Revenue</t>
  </si>
  <si>
    <t xml:space="preserve">GROSS REVENUE</t>
  </si>
  <si>
    <t xml:space="preserve">TOTAL EXPENSES</t>
  </si>
  <si>
    <t xml:space="preserve">NET REVENUE</t>
  </si>
  <si>
    <t xml:space="preserve">CHRISTIAN COSTS</t>
  </si>
  <si>
    <t xml:space="preserve">ISAAC 10%</t>
  </si>
  <si>
    <t xml:space="preserve">ABRAHAM NET</t>
  </si>
  <si>
    <t xml:space="preserve">TEAM COMPENSATION BREAKDOWN</t>
  </si>
  <si>
    <t xml:space="preserve">EVENTS BOOKED</t>
  </si>
  <si>
    <t xml:space="preserve">CHRISTIAN EVENTS</t>
  </si>
  <si>
    <t xml:space="preserve">CHRISTIAN PAY</t>
  </si>
  <si>
    <t xml:space="preserve">ISAAC 10% NET</t>
  </si>
  <si>
    <t xml:space="preserve">TOTAL DEDUCTIONS</t>
  </si>
  <si>
    <t xml:space="preserve">TO GOAL</t>
  </si>
  <si>
    <t xml:space="preserve">RECENT EVENTS</t>
  </si>
  <si>
    <t xml:space="preserve">Date</t>
  </si>
  <si>
    <t xml:space="preserve">Client</t>
  </si>
  <si>
    <t xml:space="preserve">Package</t>
  </si>
  <si>
    <t xml:space="preserve">Performer</t>
  </si>
  <si>
    <t xml:space="preserve">Total</t>
  </si>
  <si>
    <t xml:space="preserve">Status</t>
  </si>
  <si>
    <t xml:space="preserve">Evt #</t>
  </si>
  <si>
    <t xml:space="preserve">Event Date</t>
  </si>
  <si>
    <t xml:space="preserve">Month</t>
  </si>
  <si>
    <t xml:space="preserve">Client Name</t>
  </si>
  <si>
    <t xml:space="preserve">Event Type</t>
  </si>
  <si>
    <t xml:space="preserve">Venue</t>
  </si>
  <si>
    <t xml:space="preserve">Location</t>
  </si>
  <si>
    <t xml:space="preserve">Base Price</t>
  </si>
  <si>
    <t xml:space="preserve">Add-Ons</t>
  </si>
  <si>
    <t xml:space="preserve">Discount</t>
  </si>
  <si>
    <t xml:space="preserve">Deposit Due</t>
  </si>
  <si>
    <t xml:space="preserve">Dep. Paid</t>
  </si>
  <si>
    <t xml:space="preserve">Balance</t>
  </si>
  <si>
    <t xml:space="preserve">Paid in Full</t>
  </si>
  <si>
    <t xml:space="preserve">Christian?</t>
  </si>
  <si>
    <t xml:space="preserve">Chr. Pay</t>
  </si>
  <si>
    <t xml:space="preserve">Content Pkg</t>
  </si>
  <si>
    <t xml:space="preserve">Notes</t>
  </si>
  <si>
    <t xml:space="preserve">TOTALS</t>
  </si>
  <si>
    <t xml:space="preserve">Description</t>
  </si>
  <si>
    <t xml:space="preserve">Category</t>
  </si>
  <si>
    <t xml:space="preserve">Linked Event (optional)</t>
  </si>
  <si>
    <t xml:space="preserve">Amount</t>
  </si>
  <si>
    <t xml:space="preserve">Reimbursable?</t>
  </si>
  <si>
    <t xml:space="preserve">⚡ Log ALL business expenses here: hotel, equipment, gear, subscriptions, transport, etc.  Isaac's 10% is calculated on Net Revenue (Gross minus these expenses).</t>
  </si>
  <si>
    <t xml:space="preserve">EXPENSES BY CATEGORY</t>
  </si>
  <si>
    <t xml:space="preserve">Hotel / Accommodation</t>
  </si>
  <si>
    <t xml:space="preserve">Equipment Purchase</t>
  </si>
  <si>
    <t xml:space="preserve">Equipment Rental</t>
  </si>
  <si>
    <t xml:space="preserve">Transport / Gas</t>
  </si>
  <si>
    <t xml:space="preserve">Marketing / Advertising</t>
  </si>
  <si>
    <t xml:space="preserve">Software / Subscriptions</t>
  </si>
  <si>
    <t xml:space="preserve">Venue / Room Rental</t>
  </si>
  <si>
    <t xml:space="preserve">Supplies / Consumables</t>
  </si>
  <si>
    <t xml:space="preserve">Meals (Business)</t>
  </si>
  <si>
    <t xml:space="preserve">Clothing / Uniform</t>
  </si>
  <si>
    <t xml:space="preserve">Other</t>
  </si>
  <si>
    <t xml:space="preserve">LEE ENTERTAINMENT — COMPENSATION &amp; DEDUCTIONS TRACKER</t>
  </si>
  <si>
    <t xml:space="preserve">Isaac's 10% is calculated on NET REVENUE (Gross minus all business expenses)</t>
  </si>
  <si>
    <t xml:space="preserve">01 — REVENUE</t>
  </si>
  <si>
    <t xml:space="preserve">Gross Revenue (all events)</t>
  </si>
  <si>
    <t xml:space="preserve">Total Business Expenses</t>
  </si>
  <si>
    <t xml:space="preserve">NET REVENUE (Gross − Expenses)</t>
  </si>
  <si>
    <t xml:space="preserve">Events booked</t>
  </si>
  <si>
    <t xml:space="preserve">Average per event</t>
  </si>
  <si>
    <t xml:space="preserve">02 — CHRISTIAN ORLOWSKI</t>
  </si>
  <si>
    <t xml:space="preserve">Events Christian attended (col S = Yes)</t>
  </si>
  <si>
    <t xml:space="preserve">Events before Jun 2025 @ $100</t>
  </si>
  <si>
    <t xml:space="preserve">Events Jun 2025+ @ $200</t>
  </si>
  <si>
    <t xml:space="preserve">Christian event pay subtotal</t>
  </si>
  <si>
    <t xml:space="preserve">Christian mileage (transfer from his tracker)</t>
  </si>
  <si>
    <t xml:space="preserve">TOTAL CHRISTIAN COMPENSATION</t>
  </si>
  <si>
    <t xml:space="preserve">03 — ISAAC JUSTESEN — 10% OF NET REVENUE</t>
  </si>
  <si>
    <t xml:space="preserve">Isaac 10% = 10% × (Gross − Expenses)</t>
  </si>
  <si>
    <t xml:space="preserve">04 — TOTAL DEDUCTIONS</t>
  </si>
  <si>
    <t xml:space="preserve">Christian total</t>
  </si>
  <si>
    <t xml:space="preserve">Isaac 10%</t>
  </si>
  <si>
    <t xml:space="preserve">Business expenses</t>
  </si>
  <si>
    <t xml:space="preserve">TOTAL ALL DEDUCTIONS</t>
  </si>
  <si>
    <t xml:space="preserve">05 — ABRAHAM LEE — TAKE-HOME</t>
  </si>
  <si>
    <t xml:space="preserve">Gross Revenue</t>
  </si>
  <si>
    <t xml:space="preserve">Less: Business Expenses</t>
  </si>
  <si>
    <t xml:space="preserve">Less: Christian Compensation</t>
  </si>
  <si>
    <t xml:space="preserve">Less: Isaac 10% Share</t>
  </si>
  <si>
    <t xml:space="preserve">ABRAHAM'S NET TAKE-HOME</t>
  </si>
  <si>
    <t xml:space="preserve">LEE ENTERTAINMENT — COMPLETE PRICING REFERENCE 2026</t>
  </si>
  <si>
    <t xml:space="preserve">GST (5%) applies unless marked Tax Incl.  ·  Current as of March 2026</t>
  </si>
  <si>
    <t xml:space="preserve">#</t>
  </si>
  <si>
    <t xml:space="preserve">Package / Service</t>
  </si>
  <si>
    <t xml:space="preserve">Tax</t>
  </si>
  <si>
    <t xml:space="preserve">Who</t>
  </si>
  <si>
    <t xml:space="preserve">── WEDDINGS ───────────────────────────────────────────────</t>
  </si>
  <si>
    <t xml:space="preserve">1.1</t>
  </si>
  <si>
    <t xml:space="preserve">Eternal Elegance Diamond</t>
  </si>
  <si>
    <t xml:space="preserve">$2,310</t>
  </si>
  <si>
    <t xml:space="preserve">INCL.</t>
  </si>
  <si>
    <t xml:space="preserve">Abraham Lee only</t>
  </si>
  <si>
    <t xml:space="preserve">★ Content Pkg FREE</t>
  </si>
  <si>
    <t xml:space="preserve">1.2</t>
  </si>
  <si>
    <t xml:space="preserve">Eternal Elegance</t>
  </si>
  <si>
    <t xml:space="preserve">$2,000</t>
  </si>
  <si>
    <t xml:space="preserve">+ Tax</t>
  </si>
  <si>
    <t xml:space="preserve">Collaborators (Dfresh/SUAR3Z)</t>
  </si>
  <si>
    <t xml:space="preserve">1.3</t>
  </si>
  <si>
    <t xml:space="preserve">Vibrant Vibe</t>
  </si>
  <si>
    <t xml:space="preserve">$1,900</t>
  </si>
  <si>
    <t xml:space="preserve">Collaborators · No ceremony</t>
  </si>
  <si>
    <t xml:space="preserve">1.4</t>
  </si>
  <si>
    <t xml:space="preserve">DJ + Live Band Package</t>
  </si>
  <si>
    <t xml:space="preserve">$4,000</t>
  </si>
  <si>
    <t xml:space="preserve">Abraham + Julia &amp; Laurence</t>
  </si>
  <si>
    <t xml:space="preserve">Full day</t>
  </si>
  <si>
    <t xml:space="preserve">── GRADUATIONS ────────────────────────────────────────────</t>
  </si>
  <si>
    <t xml:space="preserve">2.1</t>
  </si>
  <si>
    <t xml:space="preserve">Dream Big Graduation 4hr</t>
  </si>
  <si>
    <t xml:space="preserve">All DJs</t>
  </si>
  <si>
    <t xml:space="preserve">2.2</t>
  </si>
  <si>
    <t xml:space="preserve">Dream Big Dry Grad 9hr</t>
  </si>
  <si>
    <t xml:space="preserve">$2,500</t>
  </si>
  <si>
    <t xml:space="preserve">── CORPORATE &amp; HOLIDAY ────────────────────────────────────</t>
  </si>
  <si>
    <t xml:space="preserve">3.1</t>
  </si>
  <si>
    <t xml:space="preserve">Corporate Signature Celebration</t>
  </si>
  <si>
    <t xml:space="preserve">$2,400</t>
  </si>
  <si>
    <t xml:space="preserve">3.2</t>
  </si>
  <si>
    <t xml:space="preserve">Christmas Party — Abraham Lee</t>
  </si>
  <si>
    <t xml:space="preserve">Abraham Lee</t>
  </si>
  <si>
    <t xml:space="preserve">3.3</t>
  </si>
  <si>
    <t xml:space="preserve">Christmas Party — Collaborators</t>
  </si>
  <si>
    <t xml:space="preserve">$1,750</t>
  </si>
  <si>
    <t xml:space="preserve">Dfresh / SUAR3Z</t>
  </si>
  <si>
    <t xml:space="preserve">── CONTENT CREATION ADD-ON ────────────────────────────────</t>
  </si>
  <si>
    <t xml:space="preserve">4.1</t>
  </si>
  <si>
    <t xml:space="preserve">Content Creation — 8hr</t>
  </si>
  <si>
    <t xml:space="preserve">$1,500</t>
  </si>
  <si>
    <t xml:space="preserve">Christian Orlowski</t>
  </si>
  <si>
    <t xml:space="preserve">★ FREE with 1.1</t>
  </si>
  <si>
    <t xml:space="preserve">4.2</t>
  </si>
  <si>
    <t xml:space="preserve">Content Creation — 5hr</t>
  </si>
  <si>
    <t xml:space="preserve">$800</t>
  </si>
  <si>
    <t xml:space="preserve">Add to any pkg</t>
  </si>
  <si>
    <t xml:space="preserve">── JULIA &amp; LAURENCE LIVE BAND ─────────────────────────────</t>
  </si>
  <si>
    <t xml:space="preserve">6.1</t>
  </si>
  <si>
    <t xml:space="preserve">Reception Three-Piece Band</t>
  </si>
  <si>
    <t xml:space="preserve">From $1,300</t>
  </si>
  <si>
    <t xml:space="preserve">Julia + Laurence + Ino</t>
  </si>
  <si>
    <t xml:space="preserve">3×45min sets</t>
  </si>
  <si>
    <t xml:space="preserve">6.1a</t>
  </si>
  <si>
    <t xml:space="preserve">  Add-On: Cocktail Hour Duo</t>
  </si>
  <si>
    <t xml:space="preserve">+$350</t>
  </si>
  <si>
    <t xml:space="preserve">Julia &amp; Laurence</t>
  </si>
  <si>
    <t xml:space="preserve">Add to 6.1</t>
  </si>
  <si>
    <t xml:space="preserve">6.1b</t>
  </si>
  <si>
    <t xml:space="preserve">  Add-On: MC Services</t>
  </si>
  <si>
    <t xml:space="preserve">+$200</t>
  </si>
  <si>
    <t xml:space="preserve">6.2</t>
  </si>
  <si>
    <t xml:space="preserve">Ceremony/Cocktail/Dinner — 1 segment</t>
  </si>
  <si>
    <t xml:space="preserve">$500</t>
  </si>
  <si>
    <t xml:space="preserve">Julia &amp; Laurence Duo</t>
  </si>
  <si>
    <t xml:space="preserve">Ceremony/Cocktail/Dinner — Any 2</t>
  </si>
  <si>
    <t xml:space="preserve">$750</t>
  </si>
  <si>
    <t xml:space="preserve">Ceremony/Cocktail/Dinner — All 3</t>
  </si>
  <si>
    <t xml:space="preserve">$1,200</t>
  </si>
  <si>
    <t xml:space="preserve">6.2a</t>
  </si>
  <si>
    <t xml:space="preserve">  Add-On: Extra Playtime</t>
  </si>
  <si>
    <t xml:space="preserve">+$150/30min</t>
  </si>
  <si>
    <t xml:space="preserve">6.2b</t>
  </si>
  <si>
    <t xml:space="preserve">+$300</t>
  </si>
  <si>
    <t xml:space="preserve">── PRIVATE EVENTS ─────────────────────────────────────────</t>
  </si>
  <si>
    <t xml:space="preserve">7.1</t>
  </si>
  <si>
    <t xml:space="preserve">Private Event (Birthday/Halloween/Community)</t>
  </si>
  <si>
    <t xml:space="preserve">Custom Quote</t>
  </si>
  <si>
    <t xml:space="preserve">Overtime: $150/30min</t>
  </si>
  <si>
    <t xml:space="preserve">── TEAM RATES ─────────────────────────────────────────────</t>
  </si>
  <si>
    <t xml:space="preserve">Christian — Event Support (before Jun 2025)</t>
  </si>
  <si>
    <t xml:space="preserve">$100/event</t>
  </si>
  <si>
    <t xml:space="preserve">+ $0.445/km</t>
  </si>
  <si>
    <t xml:space="preserve">Auto in EventLog col T</t>
  </si>
  <si>
    <t xml:space="preserve">Christian — Event Support (Jun 2025+)</t>
  </si>
  <si>
    <t xml:space="preserve">$200/event</t>
  </si>
  <si>
    <t xml:space="preserve">Isaac Justesen — Marketing Partner</t>
  </si>
  <si>
    <t xml:space="preserve">10% NET revenue</t>
  </si>
  <si>
    <t xml:space="preserve">See Compensation sheet</t>
  </si>
  <si>
    <t xml:space="preserve">── PAYMENT TERMS ───────────────────────────────────────────</t>
  </si>
  <si>
    <t xml:space="preserve">Deposit at signing</t>
  </si>
  <si>
    <t xml:space="preserve">50% of total</t>
  </si>
  <si>
    <t xml:space="preserve">Non-refundable</t>
  </si>
  <si>
    <t xml:space="preserve">Via e-transfer</t>
  </si>
  <si>
    <t xml:space="preserve">Balance due — Weddings/Grads</t>
  </si>
  <si>
    <t xml:space="preserve">60 days prior</t>
  </si>
  <si>
    <t xml:space="preserve">Balance due — Corporate/Private</t>
  </si>
  <si>
    <t xml:space="preserve">30 days prior</t>
  </si>
  <si>
    <t xml:space="preserve">E-Transfer to</t>
  </si>
  <si>
    <t xml:space="preserve">abraham@leeentertainment.ca</t>
  </si>
  <si>
    <t xml:space="preserve">ANNUAL REVENUE SUMMARY — 2026</t>
  </si>
  <si>
    <t xml:space="preserve">Events</t>
  </si>
  <si>
    <t xml:space="preserve">Gross Rev</t>
  </si>
  <si>
    <t xml:space="preserve">Expenses</t>
  </si>
  <si>
    <t xml:space="preserve">Net Rev</t>
  </si>
  <si>
    <t xml:space="preserve">Christian</t>
  </si>
  <si>
    <t xml:space="preserve">Abe Net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</si>
  <si>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</si>
  <si>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</si>
  <si>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</si>
  <si>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</si>
  <si>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</si>
  <si>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</si>
  <si>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</si>
  <si>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</si>
  <si>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</si>
  <si>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</si>
  <si>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</si>
  <si>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</si>
  <si>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 2026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</si>
</sst>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"/>
    <numFmt numFmtId="166" formatCode="0"/>
    <numFmt numFmtId="167" formatCode="dd\-mmm\-yy"/>
    <numFmt numFmtId="168" formatCode="General"/>
    <numFmt numFmtId="169" formatCode="dd\-mmm\-yyyy"/>
    <numFmt numFmtId="170" formatCode="\$#,##0.00"/>
  </numFmts>
  <fonts count="3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C8963C"/>
      <name val="Arial"/>
      <family val="0"/>
      <charset val="1"/>
    </font>
    <font>
      <sz val="9"/>
      <color rgb="FF8C8680"/>
      <name val="Arial"/>
      <family val="0"/>
      <charset val="1"/>
    </font>
    <font>
      <b val="true"/>
      <sz val="8"/>
      <color rgb="FFC8963C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b val="true"/>
      <sz val="18"/>
      <color rgb="FF9B2335"/>
      <name val="Arial"/>
      <family val="0"/>
      <charset val="1"/>
    </font>
    <font>
      <b val="true"/>
      <sz val="18"/>
      <color rgb="FFEDE0C4"/>
      <name val="Arial"/>
      <family val="0"/>
      <charset val="1"/>
    </font>
    <font>
      <b val="true"/>
      <sz val="18"/>
      <color rgb="FF5CB87A"/>
      <name val="Arial"/>
      <family val="0"/>
      <charset val="1"/>
    </font>
    <font>
      <b val="true"/>
      <sz val="10"/>
      <color rgb="FFEDE0C4"/>
      <name val="Arial"/>
      <family val="0"/>
      <charset val="1"/>
    </font>
    <font>
      <b val="true"/>
      <sz val="9"/>
      <color rgb="FFC8963C"/>
      <name val="Arial"/>
      <family val="0"/>
      <charset val="1"/>
    </font>
    <font>
      <b val="true"/>
      <sz val="8"/>
      <color rgb="FF8C8680"/>
      <name val="Arial"/>
      <family val="0"/>
      <charset val="1"/>
    </font>
    <font>
      <b val="true"/>
      <sz val="14"/>
      <color rgb="FFEDE0C4"/>
      <name val="Arial"/>
      <family val="0"/>
      <charset val="1"/>
    </font>
    <font>
      <b val="true"/>
      <sz val="14"/>
      <color rgb="FF5CB87A"/>
      <name val="Arial"/>
      <family val="0"/>
      <charset val="1"/>
    </font>
    <font>
      <b val="true"/>
      <sz val="14"/>
      <color rgb="FF9B2335"/>
      <name val="Arial"/>
      <family val="0"/>
      <charset val="1"/>
    </font>
    <font>
      <sz val="9"/>
      <color rgb="FFEDE0C4"/>
      <name val="Arial"/>
      <family val="0"/>
      <charset val="1"/>
    </font>
    <font>
      <b val="true"/>
      <sz val="8"/>
      <color rgb="FF5CB87A"/>
      <name val="Arial"/>
      <family val="0"/>
      <charset val="1"/>
    </font>
    <font>
      <sz val="8"/>
      <color rgb="FF8C8680"/>
      <name val="Arial"/>
      <family val="0"/>
      <charset val="1"/>
    </font>
    <font>
      <b val="true"/>
      <sz val="10"/>
      <color rgb="FFC8963C"/>
      <name val="Arial"/>
      <family val="0"/>
      <charset val="1"/>
    </font>
    <font>
      <b val="true"/>
      <sz val="11"/>
      <color rgb="FF9B2335"/>
      <name val="Arial"/>
      <family val="0"/>
      <charset val="1"/>
    </font>
    <font>
      <b val="true"/>
      <sz val="13"/>
      <color rgb="FFC8963C"/>
      <name val="Arial"/>
      <family val="0"/>
      <charset val="1"/>
    </font>
    <font>
      <sz val="10"/>
      <color rgb="FFEDE0C4"/>
      <name val="Arial"/>
      <family val="0"/>
      <charset val="1"/>
    </font>
    <font>
      <sz val="10"/>
      <color rgb="FF9B233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5CB87A"/>
      <name val="Arial"/>
      <family val="0"/>
      <charset val="1"/>
    </font>
    <font>
      <sz val="10"/>
      <color rgb="FF5CB87A"/>
      <name val="Arial"/>
      <family val="0"/>
      <charset val="1"/>
    </font>
    <font>
      <b val="true"/>
      <sz val="12"/>
      <color rgb="FF5CB87A"/>
      <name val="Arial"/>
      <family val="0"/>
      <charset val="1"/>
    </font>
    <font>
      <i val="true"/>
      <sz val="10"/>
      <color rgb="FFC8963C"/>
      <name val="Arial"/>
      <family val="0"/>
      <charset val="1"/>
    </font>
    <font>
      <b val="true"/>
      <sz val="12"/>
      <color rgb="FFC8963C"/>
      <name val="Arial"/>
      <family val="0"/>
      <charset val="1"/>
    </font>
    <font>
      <b val="true"/>
      <sz val="10"/>
      <color rgb="FF9B2335"/>
      <name val="Arial"/>
      <family val="0"/>
      <charset val="1"/>
    </font>
    <font>
      <sz val="9"/>
      <color rgb="FFC8963C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4"/>
      <color rgb="FFC8963C"/>
      <name val="Arial"/>
      <family val="0"/>
      <charset val="1"/>
    </font>
    <font>
      <b val="true"/>
      <sz val="11"/>
      <color rgb="FFC8963C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0D0B08"/>
        <bgColor rgb="FF110F0C"/>
      </patternFill>
    </fill>
    <fill>
      <patternFill patternType="solid">
        <fgColor rgb="FF1C1812"/>
        <bgColor rgb="FF0D1A0D"/>
      </patternFill>
    </fill>
    <fill>
      <patternFill patternType="solid">
        <fgColor rgb="FF110F0C"/>
        <bgColor rgb="FF0D0B08"/>
      </patternFill>
    </fill>
    <fill>
      <patternFill patternType="solid">
        <fgColor rgb="FF0A1A0A"/>
        <bgColor rgb="FF0D1A0D"/>
      </patternFill>
    </fill>
    <fill>
      <patternFill patternType="solid">
        <fgColor rgb="FF0D1A0D"/>
        <bgColor rgb="FF0A1A0A"/>
      </patternFill>
    </fill>
    <fill>
      <patternFill patternType="solid">
        <fgColor rgb="FF2A2000"/>
        <bgColor rgb="FF1C1812"/>
      </patternFill>
    </fill>
    <fill>
      <patternFill patternType="solid">
        <fgColor rgb="FF9B2335"/>
        <bgColor rgb="FF99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7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7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7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7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7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7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7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7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7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7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7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0" fontId="2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3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4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6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23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3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3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9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30" fillId="7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1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2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3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6" fillId="8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4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4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4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3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3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3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3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110F0C"/>
      <rgbColor rgb="FF808000"/>
      <rgbColor rgb="FF800080"/>
      <rgbColor rgb="FF008080"/>
      <rgbColor rgb="FFC0C0C0"/>
      <rgbColor rgb="FF8C8680"/>
      <rgbColor rgb="FF9999FF"/>
      <rgbColor rgb="FF9B2335"/>
      <rgbColor rgb="FFFFFFCC"/>
      <rgbColor rgb="FFCCFFFF"/>
      <rgbColor rgb="FF660066"/>
      <rgbColor rgb="FFFF8080"/>
      <rgbColor rgb="FF0066CC"/>
      <rgbColor rgb="FFCCCCFF"/>
      <rgbColor rgb="FF0D0B08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DE0C4"/>
      <rgbColor rgb="FF3366FF"/>
      <rgbColor rgb="FF5CB87A"/>
      <rgbColor rgb="FF99CC00"/>
      <rgbColor rgb="FFFFCC00"/>
      <rgbColor rgb="FFC8963C"/>
      <rgbColor rgb="FFFF6600"/>
      <rgbColor rgb="FF666699"/>
      <rgbColor rgb="FF969696"/>
      <rgbColor rgb="FF0D1A0D"/>
      <rgbColor rgb="FF2E7D52"/>
      <rgbColor rgb="FF0A1A0A"/>
      <rgbColor rgb="FF2A2000"/>
      <rgbColor rgb="FF993300"/>
      <rgbColor rgb="FF7B3FA0"/>
      <rgbColor rgb="FF333399"/>
      <rgbColor rgb="FF1C181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8963C"/>
    <pageSetUpPr fitToPage="false"/>
  </sheetPr>
  <dimension ref="A1:F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6" min="2" style="0" width="22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3.5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7.5" hidden="false" customHeight="true" outlineLevel="0" collapsed="false"/>
    <row r="4" customFormat="false" ht="13.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customFormat="false" ht="37.5" hidden="false" customHeight="true" outlineLevel="0" collapsed="false">
      <c r="A5" s="4" t="n">
        <f aca="false">EventLog!M502</f>
        <v>0</v>
      </c>
      <c r="B5" s="5" t="n">
        <f aca="false">Expenses!E502</f>
        <v>0</v>
      </c>
      <c r="C5" s="6" t="n">
        <f aca="false">EventLog!M502-Expenses!E502</f>
        <v>0</v>
      </c>
      <c r="D5" s="6" t="n">
        <f aca="false">Compensation!B15</f>
        <v>0</v>
      </c>
      <c r="E5" s="6" t="n">
        <f aca="false">Compensation!B19</f>
        <v>0</v>
      </c>
      <c r="F5" s="7" t="n">
        <f aca="false">Compensation!B22</f>
        <v>0</v>
      </c>
    </row>
    <row r="6" customFormat="false" ht="7.5" hidden="false" customHeight="true" outlineLevel="0" collapsed="false"/>
    <row r="7" customFormat="false" ht="21.75" hidden="false" customHeight="true" outlineLevel="0" collapsed="false">
      <c r="A7" s="8" t="str">
        <f aca="false">TEXT(EventLog!M502,"$#,##0")&amp;" gross  ·  "&amp;TEXT(Expenses!E502,"$#,##0")&amp;" expenses  ·  Net: "&amp;TEXT(EventLog!M502-Expenses!E502,"$#,##0")&amp;"  ·  "&amp;TEXT(IF(EventLog!M502&gt;0,EventLog!M502/150000,0),"0.0%")&amp;" of $150k goal"</f>
        <v>$0 gross  ·  $0 expenses  ·  Net: $0  ·  0.0% of $150k goal</v>
      </c>
      <c r="B7" s="8"/>
      <c r="C7" s="8"/>
      <c r="D7" s="8"/>
      <c r="E7" s="8"/>
      <c r="F7" s="8"/>
    </row>
    <row r="8" customFormat="false" ht="7.5" hidden="false" customHeight="true" outlineLevel="0" collapsed="false"/>
    <row r="9" customFormat="false" ht="15.75" hidden="false" customHeight="true" outlineLevel="0" collapsed="false">
      <c r="A9" s="9" t="s">
        <v>8</v>
      </c>
      <c r="B9" s="9"/>
      <c r="C9" s="9"/>
      <c r="D9" s="9"/>
      <c r="E9" s="9"/>
      <c r="F9" s="9"/>
    </row>
    <row r="10" customFormat="false" ht="13.5" hidden="false" customHeight="true" outlineLevel="0" collapsed="false">
      <c r="A10" s="10" t="s">
        <v>9</v>
      </c>
      <c r="B10" s="10" t="s">
        <v>10</v>
      </c>
      <c r="C10" s="10" t="s">
        <v>11</v>
      </c>
      <c r="D10" s="10" t="s">
        <v>12</v>
      </c>
      <c r="E10" s="10" t="s">
        <v>13</v>
      </c>
      <c r="F10" s="10" t="s">
        <v>14</v>
      </c>
    </row>
    <row r="11" customFormat="false" ht="31.5" hidden="false" customHeight="true" outlineLevel="0" collapsed="false">
      <c r="A11" s="11" t="n">
        <f aca="false">COUNTA(EventLog!A2:A500)</f>
        <v>499</v>
      </c>
      <c r="B11" s="12" t="n">
        <f aca="false">COUNTIF(EventLog!S2:S500,"Yes")</f>
        <v>0</v>
      </c>
      <c r="C11" s="13" t="n">
        <f aca="false">SUMIF(EventLog!S2:S500,"Yes",EventLog!T2:T500)</f>
        <v>0</v>
      </c>
      <c r="D11" s="14" t="n">
        <f aca="false">Compensation!B19</f>
        <v>0</v>
      </c>
      <c r="E11" s="15" t="n">
        <f aca="false">Compensation!B20</f>
        <v>0</v>
      </c>
      <c r="F11" s="14" t="n">
        <f aca="false">MAX(0,150000-EventLog!M502)</f>
        <v>150000</v>
      </c>
    </row>
    <row r="12" customFormat="false" ht="7.5" hidden="false" customHeight="true" outlineLevel="0" collapsed="false"/>
    <row r="13" customFormat="false" ht="15.75" hidden="false" customHeight="true" outlineLevel="0" collapsed="false">
      <c r="A13" s="9" t="s">
        <v>15</v>
      </c>
      <c r="B13" s="9"/>
      <c r="C13" s="9"/>
      <c r="D13" s="9"/>
      <c r="E13" s="9"/>
      <c r="F13" s="9"/>
    </row>
    <row r="14" customFormat="false" ht="15.75" hidden="false" customHeight="true" outlineLevel="0" collapsed="false">
      <c r="A14" s="16" t="s">
        <v>16</v>
      </c>
      <c r="B14" s="16" t="s">
        <v>17</v>
      </c>
      <c r="C14" s="16" t="s">
        <v>18</v>
      </c>
      <c r="D14" s="16" t="s">
        <v>19</v>
      </c>
      <c r="E14" s="16" t="s">
        <v>20</v>
      </c>
      <c r="F14" s="16" t="s">
        <v>21</v>
      </c>
    </row>
    <row r="15" customFormat="false" ht="15.75" hidden="false" customHeight="true" outlineLevel="0" collapsed="false">
      <c r="A15" s="17" t="n">
        <f aca="false">IFERROR(INDEX(EventLog!B$2:B$500,1),"")</f>
        <v>0</v>
      </c>
      <c r="B15" s="18" t="n">
        <f aca="false">IFERROR(INDEX(EventLog!D$2:D$500,1),"")</f>
        <v>0</v>
      </c>
      <c r="C15" s="18" t="n">
        <f aca="false">IFERROR(INDEX(EventLog!F$2:F$500,1),"")</f>
        <v>0</v>
      </c>
      <c r="D15" s="18" t="n">
        <f aca="false">IFERROR(INDEX(EventLog!G$2:G$500,1),"")</f>
        <v>0</v>
      </c>
      <c r="E15" s="19" t="str">
        <f aca="false">IFERROR(INDEX(EventLog!M$2:M$500,1),"")</f>
        <v/>
      </c>
      <c r="F15" s="18" t="n">
        <f aca="false">IFERROR(INDEX(EventLog!N$2:N$500,1),"")</f>
        <v>0</v>
      </c>
    </row>
    <row r="16" customFormat="false" ht="15.75" hidden="false" customHeight="true" outlineLevel="0" collapsed="false">
      <c r="A16" s="20" t="n">
        <f aca="false">IFERROR(INDEX(EventLog!B$2:B$500,2),"")</f>
        <v>0</v>
      </c>
      <c r="B16" s="21" t="n">
        <f aca="false">IFERROR(INDEX(EventLog!D$2:D$500,2),"")</f>
        <v>0</v>
      </c>
      <c r="C16" s="21" t="n">
        <f aca="false">IFERROR(INDEX(EventLog!F$2:F$500,2),"")</f>
        <v>0</v>
      </c>
      <c r="D16" s="21" t="n">
        <f aca="false">IFERROR(INDEX(EventLog!G$2:G$500,2),"")</f>
        <v>0</v>
      </c>
      <c r="E16" s="22" t="str">
        <f aca="false">IFERROR(INDEX(EventLog!M$2:M$500,2),"")</f>
        <v/>
      </c>
      <c r="F16" s="21" t="n">
        <f aca="false">IFERROR(INDEX(EventLog!N$2:N$500,2),"")</f>
        <v>0</v>
      </c>
    </row>
    <row r="17" customFormat="false" ht="15.75" hidden="false" customHeight="true" outlineLevel="0" collapsed="false">
      <c r="A17" s="17" t="n">
        <f aca="false">IFERROR(INDEX(EventLog!B$2:B$500,3),"")</f>
        <v>0</v>
      </c>
      <c r="B17" s="18" t="n">
        <f aca="false">IFERROR(INDEX(EventLog!D$2:D$500,3),"")</f>
        <v>0</v>
      </c>
      <c r="C17" s="18" t="n">
        <f aca="false">IFERROR(INDEX(EventLog!F$2:F$500,3),"")</f>
        <v>0</v>
      </c>
      <c r="D17" s="18" t="n">
        <f aca="false">IFERROR(INDEX(EventLog!G$2:G$500,3),"")</f>
        <v>0</v>
      </c>
      <c r="E17" s="19" t="str">
        <f aca="false">IFERROR(INDEX(EventLog!M$2:M$500,3),"")</f>
        <v/>
      </c>
      <c r="F17" s="18" t="n">
        <f aca="false">IFERROR(INDEX(EventLog!N$2:N$500,3),"")</f>
        <v>0</v>
      </c>
    </row>
    <row r="18" customFormat="false" ht="15.75" hidden="false" customHeight="true" outlineLevel="0" collapsed="false">
      <c r="A18" s="20" t="n">
        <f aca="false">IFERROR(INDEX(EventLog!B$2:B$500,4),"")</f>
        <v>0</v>
      </c>
      <c r="B18" s="21" t="n">
        <f aca="false">IFERROR(INDEX(EventLog!D$2:D$500,4),"")</f>
        <v>0</v>
      </c>
      <c r="C18" s="21" t="n">
        <f aca="false">IFERROR(INDEX(EventLog!F$2:F$500,4),"")</f>
        <v>0</v>
      </c>
      <c r="D18" s="21" t="n">
        <f aca="false">IFERROR(INDEX(EventLog!G$2:G$500,4),"")</f>
        <v>0</v>
      </c>
      <c r="E18" s="22" t="str">
        <f aca="false">IFERROR(INDEX(EventLog!M$2:M$500,4),"")</f>
        <v/>
      </c>
      <c r="F18" s="21" t="n">
        <f aca="false">IFERROR(INDEX(EventLog!N$2:N$500,4),"")</f>
        <v>0</v>
      </c>
    </row>
    <row r="19" customFormat="false" ht="15.75" hidden="false" customHeight="true" outlineLevel="0" collapsed="false">
      <c r="A19" s="17" t="n">
        <f aca="false">IFERROR(INDEX(EventLog!B$2:B$500,5),"")</f>
        <v>0</v>
      </c>
      <c r="B19" s="18" t="n">
        <f aca="false">IFERROR(INDEX(EventLog!D$2:D$500,5),"")</f>
        <v>0</v>
      </c>
      <c r="C19" s="18" t="n">
        <f aca="false">IFERROR(INDEX(EventLog!F$2:F$500,5),"")</f>
        <v>0</v>
      </c>
      <c r="D19" s="18" t="n">
        <f aca="false">IFERROR(INDEX(EventLog!G$2:G$500,5),"")</f>
        <v>0</v>
      </c>
      <c r="E19" s="19" t="str">
        <f aca="false">IFERROR(INDEX(EventLog!M$2:M$500,5),"")</f>
        <v/>
      </c>
      <c r="F19" s="18" t="n">
        <f aca="false">IFERROR(INDEX(EventLog!N$2:N$500,5),"")</f>
        <v>0</v>
      </c>
    </row>
    <row r="20" customFormat="false" ht="15.75" hidden="false" customHeight="true" outlineLevel="0" collapsed="false">
      <c r="A20" s="20" t="n">
        <f aca="false">IFERROR(INDEX(EventLog!B$2:B$500,6),"")</f>
        <v>0</v>
      </c>
      <c r="B20" s="21" t="n">
        <f aca="false">IFERROR(INDEX(EventLog!D$2:D$500,6),"")</f>
        <v>0</v>
      </c>
      <c r="C20" s="21" t="n">
        <f aca="false">IFERROR(INDEX(EventLog!F$2:F$500,6),"")</f>
        <v>0</v>
      </c>
      <c r="D20" s="21" t="n">
        <f aca="false">IFERROR(INDEX(EventLog!G$2:G$500,6),"")</f>
        <v>0</v>
      </c>
      <c r="E20" s="22" t="str">
        <f aca="false">IFERROR(INDEX(EventLog!M$2:M$500,6),"")</f>
        <v/>
      </c>
      <c r="F20" s="21" t="n">
        <f aca="false">IFERROR(INDEX(EventLog!N$2:N$500,6),"")</f>
        <v>0</v>
      </c>
    </row>
    <row r="21" customFormat="false" ht="15.75" hidden="false" customHeight="true" outlineLevel="0" collapsed="false">
      <c r="A21" s="17" t="n">
        <f aca="false">IFERROR(INDEX(EventLog!B$2:B$500,7),"")</f>
        <v>0</v>
      </c>
      <c r="B21" s="18" t="n">
        <f aca="false">IFERROR(INDEX(EventLog!D$2:D$500,7),"")</f>
        <v>0</v>
      </c>
      <c r="C21" s="18" t="n">
        <f aca="false">IFERROR(INDEX(EventLog!F$2:F$500,7),"")</f>
        <v>0</v>
      </c>
      <c r="D21" s="18" t="n">
        <f aca="false">IFERROR(INDEX(EventLog!G$2:G$500,7),"")</f>
        <v>0</v>
      </c>
      <c r="E21" s="19" t="str">
        <f aca="false">IFERROR(INDEX(EventLog!M$2:M$500,7),"")</f>
        <v/>
      </c>
      <c r="F21" s="18" t="n">
        <f aca="false">IFERROR(INDEX(EventLog!N$2:N$500,7),"")</f>
        <v>0</v>
      </c>
    </row>
  </sheetData>
  <mergeCells count="5">
    <mergeCell ref="A1:F1"/>
    <mergeCell ref="A2:F2"/>
    <mergeCell ref="A7:F7"/>
    <mergeCell ref="A9:F9"/>
    <mergeCell ref="A13:F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D52"/>
    <pageSetUpPr fitToPage="false"/>
  </sheetPr>
  <dimension ref="A1:V50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15"/>
    <col collapsed="false" customWidth="true" hidden="false" outlineLevel="0" max="3" min="3" style="0" width="14"/>
    <col collapsed="false" customWidth="true" hidden="false" outlineLevel="0" max="4" min="4" style="0" width="26"/>
    <col collapsed="false" customWidth="true" hidden="false" outlineLevel="0" max="5" min="5" style="0" width="20"/>
    <col collapsed="false" customWidth="true" hidden="false" outlineLevel="0" max="6" min="6" style="0" width="36"/>
    <col collapsed="false" customWidth="true" hidden="false" outlineLevel="0" max="7" min="7" style="0" width="22"/>
    <col collapsed="false" customWidth="true" hidden="false" outlineLevel="0" max="8" min="8" style="0" width="28"/>
    <col collapsed="false" customWidth="true" hidden="false" outlineLevel="0" max="9" min="9" style="0" width="18"/>
    <col collapsed="false" customWidth="true" hidden="false" outlineLevel="0" max="12" min="10" style="0" width="12"/>
    <col collapsed="false" customWidth="true" hidden="false" outlineLevel="0" max="13" min="13" style="0" width="13"/>
    <col collapsed="false" customWidth="true" hidden="false" outlineLevel="0" max="14" min="14" style="0" width="14"/>
    <col collapsed="false" customWidth="true" hidden="false" outlineLevel="0" max="17" min="15" style="0" width="13"/>
    <col collapsed="false" customWidth="true" hidden="false" outlineLevel="0" max="19" min="18" style="0" width="14"/>
    <col collapsed="false" customWidth="true" hidden="false" outlineLevel="0" max="20" min="20" style="0" width="13"/>
    <col collapsed="false" customWidth="true" hidden="false" outlineLevel="0" max="21" min="21" style="0" width="16"/>
    <col collapsed="false" customWidth="true" hidden="false" outlineLevel="0" max="22" min="22" style="0" width="20"/>
  </cols>
  <sheetData>
    <row r="1" customFormat="false" ht="25.5" hidden="false" customHeight="true" outlineLevel="0" collapsed="false">
      <c r="A1" s="23" t="s">
        <v>22</v>
      </c>
      <c r="B1" s="23" t="s">
        <v>23</v>
      </c>
      <c r="C1" s="23" t="s">
        <v>24</v>
      </c>
      <c r="D1" s="23" t="s">
        <v>25</v>
      </c>
      <c r="E1" s="23" t="s">
        <v>26</v>
      </c>
      <c r="F1" s="23" t="s">
        <v>18</v>
      </c>
      <c r="G1" s="23" t="s">
        <v>19</v>
      </c>
      <c r="H1" s="23" t="s">
        <v>27</v>
      </c>
      <c r="I1" s="23" t="s">
        <v>28</v>
      </c>
      <c r="J1" s="23" t="s">
        <v>29</v>
      </c>
      <c r="K1" s="23" t="s">
        <v>30</v>
      </c>
      <c r="L1" s="23" t="s">
        <v>31</v>
      </c>
      <c r="M1" s="23" t="s">
        <v>20</v>
      </c>
      <c r="N1" s="23" t="s">
        <v>21</v>
      </c>
      <c r="O1" s="23" t="s">
        <v>32</v>
      </c>
      <c r="P1" s="23" t="s">
        <v>33</v>
      </c>
      <c r="Q1" s="23" t="s">
        <v>34</v>
      </c>
      <c r="R1" s="23" t="s">
        <v>35</v>
      </c>
      <c r="S1" s="24" t="s">
        <v>36</v>
      </c>
      <c r="T1" s="24" t="s">
        <v>37</v>
      </c>
      <c r="U1" s="23" t="s">
        <v>38</v>
      </c>
      <c r="V1" s="23" t="s">
        <v>39</v>
      </c>
    </row>
    <row r="2" customFormat="false" ht="15" hidden="false" customHeight="false" outlineLevel="0" collapsed="false">
      <c r="A2" s="21" t="str">
        <f aca="false">IF(B2&lt;&gt;"",TEXT(ROW()-1,"000"),"")</f>
        <v/>
      </c>
      <c r="B2" s="25"/>
      <c r="C2" s="26" t="str">
        <f aca="false">IF(B2&lt;&gt;"",TEXT(B2,"MMMM YYYY"),"")</f>
        <v/>
      </c>
      <c r="D2" s="21"/>
      <c r="E2" s="27"/>
      <c r="F2" s="27"/>
      <c r="G2" s="27"/>
      <c r="H2" s="27"/>
      <c r="I2" s="21"/>
      <c r="J2" s="22"/>
      <c r="K2" s="22"/>
      <c r="L2" s="22"/>
      <c r="M2" s="22" t="str">
        <f aca="false">IF(J2="","",J2+IF(K2="",0,K2)-IF(L2="",0,L2))</f>
        <v/>
      </c>
      <c r="N2" s="27"/>
      <c r="O2" s="22" t="str">
        <f aca="false">IF(M2="","",M2*0.5)</f>
        <v/>
      </c>
      <c r="P2" s="22"/>
      <c r="Q2" s="22" t="str">
        <f aca="false">IF(M2="","",M2-IF(P2="",0,P2))</f>
        <v/>
      </c>
      <c r="R2" s="21" t="str">
        <f aca="false">IF(M2="","",IF(Q2&lt;=0,"✓ PAID","OUTSTANDING"))</f>
        <v/>
      </c>
      <c r="S2" s="28"/>
      <c r="T2" s="29" t="str">
        <f aca="false">IF(S2="Yes",IF(B2&gt;=DATE(2025,6,1),200,100),"")</f>
        <v/>
      </c>
      <c r="U2" s="27"/>
      <c r="V2" s="21"/>
    </row>
    <row r="3" customFormat="false" ht="15" hidden="false" customHeight="false" outlineLevel="0" collapsed="false">
      <c r="A3" s="18" t="str">
        <f aca="false">IF(B3&lt;&gt;"",TEXT(ROW()-1,"000"),"")</f>
        <v/>
      </c>
      <c r="B3" s="30"/>
      <c r="C3" s="31" t="str">
        <f aca="false">IF(B3&lt;&gt;"",TEXT(B3,"MMMM YYYY"),"")</f>
        <v/>
      </c>
      <c r="D3" s="18"/>
      <c r="E3" s="32"/>
      <c r="F3" s="32"/>
      <c r="G3" s="32"/>
      <c r="H3" s="32"/>
      <c r="I3" s="18"/>
      <c r="J3" s="19"/>
      <c r="K3" s="19"/>
      <c r="L3" s="19"/>
      <c r="M3" s="19" t="str">
        <f aca="false">IF(J3="","",J3+IF(K3="",0,K3)-IF(L3="",0,L3))</f>
        <v/>
      </c>
      <c r="N3" s="32"/>
      <c r="O3" s="19" t="str">
        <f aca="false">IF(M3="","",M3*0.5)</f>
        <v/>
      </c>
      <c r="P3" s="19"/>
      <c r="Q3" s="19" t="str">
        <f aca="false">IF(M3="","",M3-IF(P3="",0,P3))</f>
        <v/>
      </c>
      <c r="R3" s="18" t="str">
        <f aca="false">IF(M3="","",IF(Q3&lt;=0,"✓ PAID","OUTSTANDING"))</f>
        <v/>
      </c>
      <c r="S3" s="33"/>
      <c r="T3" s="34" t="str">
        <f aca="false">IF(S3="Yes",IF(B3&gt;=DATE(2025,6,1),200,100),"")</f>
        <v/>
      </c>
      <c r="U3" s="32"/>
      <c r="V3" s="18"/>
    </row>
    <row r="4" customFormat="false" ht="15" hidden="false" customHeight="false" outlineLevel="0" collapsed="false">
      <c r="A4" s="21" t="str">
        <f aca="false">IF(B4&lt;&gt;"",TEXT(ROW()-1,"000"),"")</f>
        <v/>
      </c>
      <c r="B4" s="25"/>
      <c r="C4" s="26" t="str">
        <f aca="false">IF(B4&lt;&gt;"",TEXT(B4,"MMMM YYYY"),"")</f>
        <v/>
      </c>
      <c r="D4" s="21"/>
      <c r="E4" s="27"/>
      <c r="F4" s="27"/>
      <c r="G4" s="27"/>
      <c r="H4" s="27"/>
      <c r="I4" s="21"/>
      <c r="J4" s="22"/>
      <c r="K4" s="22"/>
      <c r="L4" s="22"/>
      <c r="M4" s="22" t="str">
        <f aca="false">IF(J4="","",J4+IF(K4="",0,K4)-IF(L4="",0,L4))</f>
        <v/>
      </c>
      <c r="N4" s="27"/>
      <c r="O4" s="22" t="str">
        <f aca="false">IF(M4="","",M4*0.5)</f>
        <v/>
      </c>
      <c r="P4" s="22"/>
      <c r="Q4" s="22" t="str">
        <f aca="false">IF(M4="","",M4-IF(P4="",0,P4))</f>
        <v/>
      </c>
      <c r="R4" s="21" t="str">
        <f aca="false">IF(M4="","",IF(Q4&lt;=0,"✓ PAID","OUTSTANDING"))</f>
        <v/>
      </c>
      <c r="S4" s="28"/>
      <c r="T4" s="29" t="str">
        <f aca="false">IF(S4="Yes",IF(B4&gt;=DATE(2025,6,1),200,100),"")</f>
        <v/>
      </c>
      <c r="U4" s="27"/>
      <c r="V4" s="21"/>
    </row>
    <row r="5" customFormat="false" ht="15" hidden="false" customHeight="false" outlineLevel="0" collapsed="false">
      <c r="A5" s="18" t="str">
        <f aca="false">IF(B5&lt;&gt;"",TEXT(ROW()-1,"000"),"")</f>
        <v/>
      </c>
      <c r="B5" s="30"/>
      <c r="C5" s="31" t="str">
        <f aca="false">IF(B5&lt;&gt;"",TEXT(B5,"MMMM YYYY"),"")</f>
        <v/>
      </c>
      <c r="D5" s="18"/>
      <c r="E5" s="32"/>
      <c r="F5" s="32"/>
      <c r="G5" s="32"/>
      <c r="H5" s="32"/>
      <c r="I5" s="18"/>
      <c r="J5" s="19"/>
      <c r="K5" s="19"/>
      <c r="L5" s="19"/>
      <c r="M5" s="19" t="str">
        <f aca="false">IF(J5="","",J5+IF(K5="",0,K5)-IF(L5="",0,L5))</f>
        <v/>
      </c>
      <c r="N5" s="32"/>
      <c r="O5" s="19" t="str">
        <f aca="false">IF(M5="","",M5*0.5)</f>
        <v/>
      </c>
      <c r="P5" s="19"/>
      <c r="Q5" s="19" t="str">
        <f aca="false">IF(M5="","",M5-IF(P5="",0,P5))</f>
        <v/>
      </c>
      <c r="R5" s="18" t="str">
        <f aca="false">IF(M5="","",IF(Q5&lt;=0,"✓ PAID","OUTSTANDING"))</f>
        <v/>
      </c>
      <c r="S5" s="33"/>
      <c r="T5" s="34" t="str">
        <f aca="false">IF(S5="Yes",IF(B5&gt;=DATE(2025,6,1),200,100),"")</f>
        <v/>
      </c>
      <c r="U5" s="32"/>
      <c r="V5" s="18"/>
    </row>
    <row r="6" customFormat="false" ht="15" hidden="false" customHeight="false" outlineLevel="0" collapsed="false">
      <c r="A6" s="21" t="str">
        <f aca="false">IF(B6&lt;&gt;"",TEXT(ROW()-1,"000"),"")</f>
        <v/>
      </c>
      <c r="B6" s="25"/>
      <c r="C6" s="26" t="str">
        <f aca="false">IF(B6&lt;&gt;"",TEXT(B6,"MMMM YYYY"),"")</f>
        <v/>
      </c>
      <c r="D6" s="21"/>
      <c r="E6" s="27"/>
      <c r="F6" s="27"/>
      <c r="G6" s="27"/>
      <c r="H6" s="27"/>
      <c r="I6" s="21"/>
      <c r="J6" s="22"/>
      <c r="K6" s="22"/>
      <c r="L6" s="22"/>
      <c r="M6" s="22" t="str">
        <f aca="false">IF(J6="","",J6+IF(K6="",0,K6)-IF(L6="",0,L6))</f>
        <v/>
      </c>
      <c r="N6" s="27"/>
      <c r="O6" s="22" t="str">
        <f aca="false">IF(M6="","",M6*0.5)</f>
        <v/>
      </c>
      <c r="P6" s="22"/>
      <c r="Q6" s="22" t="str">
        <f aca="false">IF(M6="","",M6-IF(P6="",0,P6))</f>
        <v/>
      </c>
      <c r="R6" s="21" t="str">
        <f aca="false">IF(M6="","",IF(Q6&lt;=0,"✓ PAID","OUTSTANDING"))</f>
        <v/>
      </c>
      <c r="S6" s="28"/>
      <c r="T6" s="29" t="str">
        <f aca="false">IF(S6="Yes",IF(B6&gt;=DATE(2025,6,1),200,100),"")</f>
        <v/>
      </c>
      <c r="U6" s="27"/>
      <c r="V6" s="21"/>
    </row>
    <row r="7" customFormat="false" ht="15" hidden="false" customHeight="false" outlineLevel="0" collapsed="false">
      <c r="A7" s="18" t="str">
        <f aca="false">IF(B7&lt;&gt;"",TEXT(ROW()-1,"000"),"")</f>
        <v/>
      </c>
      <c r="B7" s="30"/>
      <c r="C7" s="31" t="str">
        <f aca="false">IF(B7&lt;&gt;"",TEXT(B7,"MMMM YYYY"),"")</f>
        <v/>
      </c>
      <c r="D7" s="18"/>
      <c r="E7" s="32"/>
      <c r="F7" s="32"/>
      <c r="G7" s="32"/>
      <c r="H7" s="32"/>
      <c r="I7" s="18"/>
      <c r="J7" s="19"/>
      <c r="K7" s="19"/>
      <c r="L7" s="19"/>
      <c r="M7" s="19" t="str">
        <f aca="false">IF(J7="","",J7+IF(K7="",0,K7)-IF(L7="",0,L7))</f>
        <v/>
      </c>
      <c r="N7" s="32"/>
      <c r="O7" s="19" t="str">
        <f aca="false">IF(M7="","",M7*0.5)</f>
        <v/>
      </c>
      <c r="P7" s="19"/>
      <c r="Q7" s="19" t="str">
        <f aca="false">IF(M7="","",M7-IF(P7="",0,P7))</f>
        <v/>
      </c>
      <c r="R7" s="18" t="str">
        <f aca="false">IF(M7="","",IF(Q7&lt;=0,"✓ PAID","OUTSTANDING"))</f>
        <v/>
      </c>
      <c r="S7" s="33"/>
      <c r="T7" s="34" t="str">
        <f aca="false">IF(S7="Yes",IF(B7&gt;=DATE(2025,6,1),200,100),"")</f>
        <v/>
      </c>
      <c r="U7" s="32"/>
      <c r="V7" s="18"/>
    </row>
    <row r="8" customFormat="false" ht="15" hidden="false" customHeight="false" outlineLevel="0" collapsed="false">
      <c r="A8" s="21" t="str">
        <f aca="false">IF(B8&lt;&gt;"",TEXT(ROW()-1,"000"),"")</f>
        <v/>
      </c>
      <c r="B8" s="25"/>
      <c r="C8" s="26" t="str">
        <f aca="false">IF(B8&lt;&gt;"",TEXT(B8,"MMMM YYYY"),"")</f>
        <v/>
      </c>
      <c r="D8" s="21"/>
      <c r="E8" s="27"/>
      <c r="F8" s="27"/>
      <c r="G8" s="27"/>
      <c r="H8" s="27"/>
      <c r="I8" s="21"/>
      <c r="J8" s="22"/>
      <c r="K8" s="22"/>
      <c r="L8" s="22"/>
      <c r="M8" s="22" t="str">
        <f aca="false">IF(J8="","",J8+IF(K8="",0,K8)-IF(L8="",0,L8))</f>
        <v/>
      </c>
      <c r="N8" s="27"/>
      <c r="O8" s="22" t="str">
        <f aca="false">IF(M8="","",M8*0.5)</f>
        <v/>
      </c>
      <c r="P8" s="22"/>
      <c r="Q8" s="22" t="str">
        <f aca="false">IF(M8="","",M8-IF(P8="",0,P8))</f>
        <v/>
      </c>
      <c r="R8" s="21" t="str">
        <f aca="false">IF(M8="","",IF(Q8&lt;=0,"✓ PAID","OUTSTANDING"))</f>
        <v/>
      </c>
      <c r="S8" s="28"/>
      <c r="T8" s="29" t="str">
        <f aca="false">IF(S8="Yes",IF(B8&gt;=DATE(2025,6,1),200,100),"")</f>
        <v/>
      </c>
      <c r="U8" s="27"/>
      <c r="V8" s="21"/>
    </row>
    <row r="9" customFormat="false" ht="15" hidden="false" customHeight="false" outlineLevel="0" collapsed="false">
      <c r="A9" s="18" t="str">
        <f aca="false">IF(B9&lt;&gt;"",TEXT(ROW()-1,"000"),"")</f>
        <v/>
      </c>
      <c r="B9" s="30"/>
      <c r="C9" s="31" t="str">
        <f aca="false">IF(B9&lt;&gt;"",TEXT(B9,"MMMM YYYY"),"")</f>
        <v/>
      </c>
      <c r="D9" s="18"/>
      <c r="E9" s="32"/>
      <c r="F9" s="32"/>
      <c r="G9" s="32"/>
      <c r="H9" s="32"/>
      <c r="I9" s="18"/>
      <c r="J9" s="19"/>
      <c r="K9" s="19"/>
      <c r="L9" s="19"/>
      <c r="M9" s="19" t="str">
        <f aca="false">IF(J9="","",J9+IF(K9="",0,K9)-IF(L9="",0,L9))</f>
        <v/>
      </c>
      <c r="N9" s="32"/>
      <c r="O9" s="19" t="str">
        <f aca="false">IF(M9="","",M9*0.5)</f>
        <v/>
      </c>
      <c r="P9" s="19"/>
      <c r="Q9" s="19" t="str">
        <f aca="false">IF(M9="","",M9-IF(P9="",0,P9))</f>
        <v/>
      </c>
      <c r="R9" s="18" t="str">
        <f aca="false">IF(M9="","",IF(Q9&lt;=0,"✓ PAID","OUTSTANDING"))</f>
        <v/>
      </c>
      <c r="S9" s="33"/>
      <c r="T9" s="34" t="str">
        <f aca="false">IF(S9="Yes",IF(B9&gt;=DATE(2025,6,1),200,100),"")</f>
        <v/>
      </c>
      <c r="U9" s="32"/>
      <c r="V9" s="18"/>
    </row>
    <row r="10" customFormat="false" ht="15" hidden="false" customHeight="false" outlineLevel="0" collapsed="false">
      <c r="A10" s="21" t="str">
        <f aca="false">IF(B10&lt;&gt;"",TEXT(ROW()-1,"000"),"")</f>
        <v/>
      </c>
      <c r="B10" s="25"/>
      <c r="C10" s="26" t="str">
        <f aca="false">IF(B10&lt;&gt;"",TEXT(B10,"MMMM YYYY"),"")</f>
        <v/>
      </c>
      <c r="D10" s="21"/>
      <c r="E10" s="27"/>
      <c r="F10" s="27"/>
      <c r="G10" s="27"/>
      <c r="H10" s="27"/>
      <c r="I10" s="21"/>
      <c r="J10" s="22"/>
      <c r="K10" s="22"/>
      <c r="L10" s="22"/>
      <c r="M10" s="22" t="str">
        <f aca="false">IF(J10="","",J10+IF(K10="",0,K10)-IF(L10="",0,L10))</f>
        <v/>
      </c>
      <c r="N10" s="27"/>
      <c r="O10" s="22" t="str">
        <f aca="false">IF(M10="","",M10*0.5)</f>
        <v/>
      </c>
      <c r="P10" s="22"/>
      <c r="Q10" s="22" t="str">
        <f aca="false">IF(M10="","",M10-IF(P10="",0,P10))</f>
        <v/>
      </c>
      <c r="R10" s="21" t="str">
        <f aca="false">IF(M10="","",IF(Q10&lt;=0,"✓ PAID","OUTSTANDING"))</f>
        <v/>
      </c>
      <c r="S10" s="28"/>
      <c r="T10" s="29" t="str">
        <f aca="false">IF(S10="Yes",IF(B10&gt;=DATE(2025,6,1),200,100),"")</f>
        <v/>
      </c>
      <c r="U10" s="27"/>
      <c r="V10" s="21"/>
    </row>
    <row r="11" customFormat="false" ht="15" hidden="false" customHeight="false" outlineLevel="0" collapsed="false">
      <c r="A11" s="18" t="str">
        <f aca="false">IF(B11&lt;&gt;"",TEXT(ROW()-1,"000"),"")</f>
        <v/>
      </c>
      <c r="B11" s="30"/>
      <c r="C11" s="31" t="str">
        <f aca="false">IF(B11&lt;&gt;"",TEXT(B11,"MMMM YYYY"),"")</f>
        <v/>
      </c>
      <c r="D11" s="18"/>
      <c r="E11" s="32"/>
      <c r="F11" s="32"/>
      <c r="G11" s="32"/>
      <c r="H11" s="32"/>
      <c r="I11" s="18"/>
      <c r="J11" s="19"/>
      <c r="K11" s="19"/>
      <c r="L11" s="19"/>
      <c r="M11" s="19" t="str">
        <f aca="false">IF(J11="","",J11+IF(K11="",0,K11)-IF(L11="",0,L11))</f>
        <v/>
      </c>
      <c r="N11" s="32"/>
      <c r="O11" s="19" t="str">
        <f aca="false">IF(M11="","",M11*0.5)</f>
        <v/>
      </c>
      <c r="P11" s="19"/>
      <c r="Q11" s="19" t="str">
        <f aca="false">IF(M11="","",M11-IF(P11="",0,P11))</f>
        <v/>
      </c>
      <c r="R11" s="18" t="str">
        <f aca="false">IF(M11="","",IF(Q11&lt;=0,"✓ PAID","OUTSTANDING"))</f>
        <v/>
      </c>
      <c r="S11" s="33"/>
      <c r="T11" s="34" t="str">
        <f aca="false">IF(S11="Yes",IF(B11&gt;=DATE(2025,6,1),200,100),"")</f>
        <v/>
      </c>
      <c r="U11" s="32"/>
      <c r="V11" s="18"/>
    </row>
    <row r="12" customFormat="false" ht="15" hidden="false" customHeight="false" outlineLevel="0" collapsed="false">
      <c r="A12" s="21" t="str">
        <f aca="false">IF(B12&lt;&gt;"",TEXT(ROW()-1,"000"),"")</f>
        <v/>
      </c>
      <c r="B12" s="25"/>
      <c r="C12" s="26" t="str">
        <f aca="false">IF(B12&lt;&gt;"",TEXT(B12,"MMMM YYYY"),"")</f>
        <v/>
      </c>
      <c r="D12" s="21"/>
      <c r="E12" s="27"/>
      <c r="F12" s="27"/>
      <c r="G12" s="27"/>
      <c r="H12" s="27"/>
      <c r="I12" s="21"/>
      <c r="J12" s="22"/>
      <c r="K12" s="22"/>
      <c r="L12" s="22"/>
      <c r="M12" s="22" t="str">
        <f aca="false">IF(J12="","",J12+IF(K12="",0,K12)-IF(L12="",0,L12))</f>
        <v/>
      </c>
      <c r="N12" s="27"/>
      <c r="O12" s="22" t="str">
        <f aca="false">IF(M12="","",M12*0.5)</f>
        <v/>
      </c>
      <c r="P12" s="22"/>
      <c r="Q12" s="22" t="str">
        <f aca="false">IF(M12="","",M12-IF(P12="",0,P12))</f>
        <v/>
      </c>
      <c r="R12" s="21" t="str">
        <f aca="false">IF(M12="","",IF(Q12&lt;=0,"✓ PAID","OUTSTANDING"))</f>
        <v/>
      </c>
      <c r="S12" s="28"/>
      <c r="T12" s="29" t="str">
        <f aca="false">IF(S12="Yes",IF(B12&gt;=DATE(2025,6,1),200,100),"")</f>
        <v/>
      </c>
      <c r="U12" s="27"/>
      <c r="V12" s="21"/>
    </row>
    <row r="13" customFormat="false" ht="15" hidden="false" customHeight="false" outlineLevel="0" collapsed="false">
      <c r="A13" s="18" t="str">
        <f aca="false">IF(B13&lt;&gt;"",TEXT(ROW()-1,"000"),"")</f>
        <v/>
      </c>
      <c r="B13" s="30"/>
      <c r="C13" s="31" t="str">
        <f aca="false">IF(B13&lt;&gt;"",TEXT(B13,"MMMM YYYY"),"")</f>
        <v/>
      </c>
      <c r="D13" s="18"/>
      <c r="E13" s="32"/>
      <c r="F13" s="32"/>
      <c r="G13" s="32"/>
      <c r="H13" s="32"/>
      <c r="I13" s="18"/>
      <c r="J13" s="19"/>
      <c r="K13" s="19"/>
      <c r="L13" s="19"/>
      <c r="M13" s="19" t="str">
        <f aca="false">IF(J13="","",J13+IF(K13="",0,K13)-IF(L13="",0,L13))</f>
        <v/>
      </c>
      <c r="N13" s="32"/>
      <c r="O13" s="19" t="str">
        <f aca="false">IF(M13="","",M13*0.5)</f>
        <v/>
      </c>
      <c r="P13" s="19"/>
      <c r="Q13" s="19" t="str">
        <f aca="false">IF(M13="","",M13-IF(P13="",0,P13))</f>
        <v/>
      </c>
      <c r="R13" s="18" t="str">
        <f aca="false">IF(M13="","",IF(Q13&lt;=0,"✓ PAID","OUTSTANDING"))</f>
        <v/>
      </c>
      <c r="S13" s="33"/>
      <c r="T13" s="34" t="str">
        <f aca="false">IF(S13="Yes",IF(B13&gt;=DATE(2025,6,1),200,100),"")</f>
        <v/>
      </c>
      <c r="U13" s="32"/>
      <c r="V13" s="18"/>
    </row>
    <row r="14" customFormat="false" ht="15" hidden="false" customHeight="false" outlineLevel="0" collapsed="false">
      <c r="A14" s="21" t="str">
        <f aca="false">IF(B14&lt;&gt;"",TEXT(ROW()-1,"000"),"")</f>
        <v/>
      </c>
      <c r="B14" s="25"/>
      <c r="C14" s="26" t="str">
        <f aca="false">IF(B14&lt;&gt;"",TEXT(B14,"MMMM YYYY"),"")</f>
        <v/>
      </c>
      <c r="D14" s="21"/>
      <c r="E14" s="27"/>
      <c r="F14" s="27"/>
      <c r="G14" s="27"/>
      <c r="H14" s="27"/>
      <c r="I14" s="21"/>
      <c r="J14" s="22"/>
      <c r="K14" s="22"/>
      <c r="L14" s="22"/>
      <c r="M14" s="22" t="str">
        <f aca="false">IF(J14="","",J14+IF(K14="",0,K14)-IF(L14="",0,L14))</f>
        <v/>
      </c>
      <c r="N14" s="27"/>
      <c r="O14" s="22" t="str">
        <f aca="false">IF(M14="","",M14*0.5)</f>
        <v/>
      </c>
      <c r="P14" s="22"/>
      <c r="Q14" s="22" t="str">
        <f aca="false">IF(M14="","",M14-IF(P14="",0,P14))</f>
        <v/>
      </c>
      <c r="R14" s="21" t="str">
        <f aca="false">IF(M14="","",IF(Q14&lt;=0,"✓ PAID","OUTSTANDING"))</f>
        <v/>
      </c>
      <c r="S14" s="28"/>
      <c r="T14" s="29" t="str">
        <f aca="false">IF(S14="Yes",IF(B14&gt;=DATE(2025,6,1),200,100),"")</f>
        <v/>
      </c>
      <c r="U14" s="27"/>
      <c r="V14" s="21"/>
    </row>
    <row r="15" customFormat="false" ht="15" hidden="false" customHeight="false" outlineLevel="0" collapsed="false">
      <c r="A15" s="18" t="str">
        <f aca="false">IF(B15&lt;&gt;"",TEXT(ROW()-1,"000"),"")</f>
        <v/>
      </c>
      <c r="B15" s="30"/>
      <c r="C15" s="31" t="str">
        <f aca="false">IF(B15&lt;&gt;"",TEXT(B15,"MMMM YYYY"),"")</f>
        <v/>
      </c>
      <c r="D15" s="18"/>
      <c r="E15" s="32"/>
      <c r="F15" s="32"/>
      <c r="G15" s="32"/>
      <c r="H15" s="32"/>
      <c r="I15" s="18"/>
      <c r="J15" s="19"/>
      <c r="K15" s="19"/>
      <c r="L15" s="19"/>
      <c r="M15" s="19" t="str">
        <f aca="false">IF(J15="","",J15+IF(K15="",0,K15)-IF(L15="",0,L15))</f>
        <v/>
      </c>
      <c r="N15" s="32"/>
      <c r="O15" s="19" t="str">
        <f aca="false">IF(M15="","",M15*0.5)</f>
        <v/>
      </c>
      <c r="P15" s="19"/>
      <c r="Q15" s="19" t="str">
        <f aca="false">IF(M15="","",M15-IF(P15="",0,P15))</f>
        <v/>
      </c>
      <c r="R15" s="18" t="str">
        <f aca="false">IF(M15="","",IF(Q15&lt;=0,"✓ PAID","OUTSTANDING"))</f>
        <v/>
      </c>
      <c r="S15" s="33"/>
      <c r="T15" s="34" t="str">
        <f aca="false">IF(S15="Yes",IF(B15&gt;=DATE(2025,6,1),200,100),"")</f>
        <v/>
      </c>
      <c r="U15" s="32"/>
      <c r="V15" s="18"/>
    </row>
    <row r="16" customFormat="false" ht="15" hidden="false" customHeight="false" outlineLevel="0" collapsed="false">
      <c r="A16" s="21" t="str">
        <f aca="false">IF(B16&lt;&gt;"",TEXT(ROW()-1,"000"),"")</f>
        <v/>
      </c>
      <c r="B16" s="25"/>
      <c r="C16" s="26" t="str">
        <f aca="false">IF(B16&lt;&gt;"",TEXT(B16,"MMMM YYYY"),"")</f>
        <v/>
      </c>
      <c r="D16" s="21"/>
      <c r="E16" s="27"/>
      <c r="F16" s="27"/>
      <c r="G16" s="27"/>
      <c r="H16" s="27"/>
      <c r="I16" s="21"/>
      <c r="J16" s="22"/>
      <c r="K16" s="22"/>
      <c r="L16" s="22"/>
      <c r="M16" s="22" t="str">
        <f aca="false">IF(J16="","",J16+IF(K16="",0,K16)-IF(L16="",0,L16))</f>
        <v/>
      </c>
      <c r="N16" s="27"/>
      <c r="O16" s="22" t="str">
        <f aca="false">IF(M16="","",M16*0.5)</f>
        <v/>
      </c>
      <c r="P16" s="22"/>
      <c r="Q16" s="22" t="str">
        <f aca="false">IF(M16="","",M16-IF(P16="",0,P16))</f>
        <v/>
      </c>
      <c r="R16" s="21" t="str">
        <f aca="false">IF(M16="","",IF(Q16&lt;=0,"✓ PAID","OUTSTANDING"))</f>
        <v/>
      </c>
      <c r="S16" s="28"/>
      <c r="T16" s="29" t="str">
        <f aca="false">IF(S16="Yes",IF(B16&gt;=DATE(2025,6,1),200,100),"")</f>
        <v/>
      </c>
      <c r="U16" s="27"/>
      <c r="V16" s="21"/>
    </row>
    <row r="17" customFormat="false" ht="15" hidden="false" customHeight="false" outlineLevel="0" collapsed="false">
      <c r="A17" s="18" t="str">
        <f aca="false">IF(B17&lt;&gt;"",TEXT(ROW()-1,"000"),"")</f>
        <v/>
      </c>
      <c r="B17" s="30"/>
      <c r="C17" s="31" t="str">
        <f aca="false">IF(B17&lt;&gt;"",TEXT(B17,"MMMM YYYY"),"")</f>
        <v/>
      </c>
      <c r="D17" s="18"/>
      <c r="E17" s="32"/>
      <c r="F17" s="32"/>
      <c r="G17" s="32"/>
      <c r="H17" s="32"/>
      <c r="I17" s="18"/>
      <c r="J17" s="19"/>
      <c r="K17" s="19"/>
      <c r="L17" s="19"/>
      <c r="M17" s="19" t="str">
        <f aca="false">IF(J17="","",J17+IF(K17="",0,K17)-IF(L17="",0,L17))</f>
        <v/>
      </c>
      <c r="N17" s="32"/>
      <c r="O17" s="19" t="str">
        <f aca="false">IF(M17="","",M17*0.5)</f>
        <v/>
      </c>
      <c r="P17" s="19"/>
      <c r="Q17" s="19" t="str">
        <f aca="false">IF(M17="","",M17-IF(P17="",0,P17))</f>
        <v/>
      </c>
      <c r="R17" s="18" t="str">
        <f aca="false">IF(M17="","",IF(Q17&lt;=0,"✓ PAID","OUTSTANDING"))</f>
        <v/>
      </c>
      <c r="S17" s="33"/>
      <c r="T17" s="34" t="str">
        <f aca="false">IF(S17="Yes",IF(B17&gt;=DATE(2025,6,1),200,100),"")</f>
        <v/>
      </c>
      <c r="U17" s="32"/>
      <c r="V17" s="18"/>
    </row>
    <row r="18" customFormat="false" ht="15" hidden="false" customHeight="false" outlineLevel="0" collapsed="false">
      <c r="A18" s="21" t="str">
        <f aca="false">IF(B18&lt;&gt;"",TEXT(ROW()-1,"000"),"")</f>
        <v/>
      </c>
      <c r="B18" s="25"/>
      <c r="C18" s="26" t="str">
        <f aca="false">IF(B18&lt;&gt;"",TEXT(B18,"MMMM YYYY"),"")</f>
        <v/>
      </c>
      <c r="D18" s="21"/>
      <c r="E18" s="27"/>
      <c r="F18" s="27"/>
      <c r="G18" s="27"/>
      <c r="H18" s="27"/>
      <c r="I18" s="21"/>
      <c r="J18" s="22"/>
      <c r="K18" s="22"/>
      <c r="L18" s="22"/>
      <c r="M18" s="22" t="str">
        <f aca="false">IF(J18="","",J18+IF(K18="",0,K18)-IF(L18="",0,L18))</f>
        <v/>
      </c>
      <c r="N18" s="27"/>
      <c r="O18" s="22" t="str">
        <f aca="false">IF(M18="","",M18*0.5)</f>
        <v/>
      </c>
      <c r="P18" s="22"/>
      <c r="Q18" s="22" t="str">
        <f aca="false">IF(M18="","",M18-IF(P18="",0,P18))</f>
        <v/>
      </c>
      <c r="R18" s="21" t="str">
        <f aca="false">IF(M18="","",IF(Q18&lt;=0,"✓ PAID","OUTSTANDING"))</f>
        <v/>
      </c>
      <c r="S18" s="28"/>
      <c r="T18" s="29" t="str">
        <f aca="false">IF(S18="Yes",IF(B18&gt;=DATE(2025,6,1),200,100),"")</f>
        <v/>
      </c>
      <c r="U18" s="27"/>
      <c r="V18" s="21"/>
    </row>
    <row r="19" customFormat="false" ht="15" hidden="false" customHeight="false" outlineLevel="0" collapsed="false">
      <c r="A19" s="18" t="str">
        <f aca="false">IF(B19&lt;&gt;"",TEXT(ROW()-1,"000"),"")</f>
        <v/>
      </c>
      <c r="B19" s="30"/>
      <c r="C19" s="31" t="str">
        <f aca="false">IF(B19&lt;&gt;"",TEXT(B19,"MMMM YYYY"),"")</f>
        <v/>
      </c>
      <c r="D19" s="18"/>
      <c r="E19" s="32"/>
      <c r="F19" s="32"/>
      <c r="G19" s="32"/>
      <c r="H19" s="32"/>
      <c r="I19" s="18"/>
      <c r="J19" s="19"/>
      <c r="K19" s="19"/>
      <c r="L19" s="19"/>
      <c r="M19" s="19" t="str">
        <f aca="false">IF(J19="","",J19+IF(K19="",0,K19)-IF(L19="",0,L19))</f>
        <v/>
      </c>
      <c r="N19" s="32"/>
      <c r="O19" s="19" t="str">
        <f aca="false">IF(M19="","",M19*0.5)</f>
        <v/>
      </c>
      <c r="P19" s="19"/>
      <c r="Q19" s="19" t="str">
        <f aca="false">IF(M19="","",M19-IF(P19="",0,P19))</f>
        <v/>
      </c>
      <c r="R19" s="18" t="str">
        <f aca="false">IF(M19="","",IF(Q19&lt;=0,"✓ PAID","OUTSTANDING"))</f>
        <v/>
      </c>
      <c r="S19" s="33"/>
      <c r="T19" s="34" t="str">
        <f aca="false">IF(S19="Yes",IF(B19&gt;=DATE(2025,6,1),200,100),"")</f>
        <v/>
      </c>
      <c r="U19" s="32"/>
      <c r="V19" s="18"/>
    </row>
    <row r="20" customFormat="false" ht="15" hidden="false" customHeight="false" outlineLevel="0" collapsed="false">
      <c r="A20" s="21" t="str">
        <f aca="false">IF(B20&lt;&gt;"",TEXT(ROW()-1,"000"),"")</f>
        <v/>
      </c>
      <c r="B20" s="25"/>
      <c r="C20" s="26" t="str">
        <f aca="false">IF(B20&lt;&gt;"",TEXT(B20,"MMMM YYYY"),"")</f>
        <v/>
      </c>
      <c r="D20" s="21"/>
      <c r="E20" s="27"/>
      <c r="F20" s="27"/>
      <c r="G20" s="27"/>
      <c r="H20" s="27"/>
      <c r="I20" s="21"/>
      <c r="J20" s="22"/>
      <c r="K20" s="22"/>
      <c r="L20" s="22"/>
      <c r="M20" s="22" t="str">
        <f aca="false">IF(J20="","",J20+IF(K20="",0,K20)-IF(L20="",0,L20))</f>
        <v/>
      </c>
      <c r="N20" s="27"/>
      <c r="O20" s="22" t="str">
        <f aca="false">IF(M20="","",M20*0.5)</f>
        <v/>
      </c>
      <c r="P20" s="22"/>
      <c r="Q20" s="22" t="str">
        <f aca="false">IF(M20="","",M20-IF(P20="",0,P20))</f>
        <v/>
      </c>
      <c r="R20" s="21" t="str">
        <f aca="false">IF(M20="","",IF(Q20&lt;=0,"✓ PAID","OUTSTANDING"))</f>
        <v/>
      </c>
      <c r="S20" s="28"/>
      <c r="T20" s="29" t="str">
        <f aca="false">IF(S20="Yes",IF(B20&gt;=DATE(2025,6,1),200,100),"")</f>
        <v/>
      </c>
      <c r="U20" s="27"/>
      <c r="V20" s="21"/>
    </row>
    <row r="21" customFormat="false" ht="15" hidden="false" customHeight="false" outlineLevel="0" collapsed="false">
      <c r="A21" s="18" t="str">
        <f aca="false">IF(B21&lt;&gt;"",TEXT(ROW()-1,"000"),"")</f>
        <v/>
      </c>
      <c r="B21" s="30"/>
      <c r="C21" s="31" t="str">
        <f aca="false">IF(B21&lt;&gt;"",TEXT(B21,"MMMM YYYY"),"")</f>
        <v/>
      </c>
      <c r="D21" s="18"/>
      <c r="E21" s="32"/>
      <c r="F21" s="32"/>
      <c r="G21" s="32"/>
      <c r="H21" s="32"/>
      <c r="I21" s="18"/>
      <c r="J21" s="19"/>
      <c r="K21" s="19"/>
      <c r="L21" s="19"/>
      <c r="M21" s="19" t="str">
        <f aca="false">IF(J21="","",J21+IF(K21="",0,K21)-IF(L21="",0,L21))</f>
        <v/>
      </c>
      <c r="N21" s="32"/>
      <c r="O21" s="19" t="str">
        <f aca="false">IF(M21="","",M21*0.5)</f>
        <v/>
      </c>
      <c r="P21" s="19"/>
      <c r="Q21" s="19" t="str">
        <f aca="false">IF(M21="","",M21-IF(P21="",0,P21))</f>
        <v/>
      </c>
      <c r="R21" s="18" t="str">
        <f aca="false">IF(M21="","",IF(Q21&lt;=0,"✓ PAID","OUTSTANDING"))</f>
        <v/>
      </c>
      <c r="S21" s="33"/>
      <c r="T21" s="34" t="str">
        <f aca="false">IF(S21="Yes",IF(B21&gt;=DATE(2025,6,1),200,100),"")</f>
        <v/>
      </c>
      <c r="U21" s="32"/>
      <c r="V21" s="18"/>
    </row>
    <row r="22" customFormat="false" ht="15" hidden="false" customHeight="false" outlineLevel="0" collapsed="false">
      <c r="A22" s="21" t="str">
        <f aca="false">IF(B22&lt;&gt;"",TEXT(ROW()-1,"000"),"")</f>
        <v/>
      </c>
      <c r="B22" s="25"/>
      <c r="C22" s="26" t="str">
        <f aca="false">IF(B22&lt;&gt;"",TEXT(B22,"MMMM YYYY"),"")</f>
        <v/>
      </c>
      <c r="D22" s="21"/>
      <c r="E22" s="27"/>
      <c r="F22" s="27"/>
      <c r="G22" s="27"/>
      <c r="H22" s="27"/>
      <c r="I22" s="21"/>
      <c r="J22" s="22"/>
      <c r="K22" s="22"/>
      <c r="L22" s="22"/>
      <c r="M22" s="22" t="str">
        <f aca="false">IF(J22="","",J22+IF(K22="",0,K22)-IF(L22="",0,L22))</f>
        <v/>
      </c>
      <c r="N22" s="27"/>
      <c r="O22" s="22" t="str">
        <f aca="false">IF(M22="","",M22*0.5)</f>
        <v/>
      </c>
      <c r="P22" s="22"/>
      <c r="Q22" s="22" t="str">
        <f aca="false">IF(M22="","",M22-IF(P22="",0,P22))</f>
        <v/>
      </c>
      <c r="R22" s="21" t="str">
        <f aca="false">IF(M22="","",IF(Q22&lt;=0,"✓ PAID","OUTSTANDING"))</f>
        <v/>
      </c>
      <c r="S22" s="28"/>
      <c r="T22" s="29" t="str">
        <f aca="false">IF(S22="Yes",IF(B22&gt;=DATE(2025,6,1),200,100),"")</f>
        <v/>
      </c>
      <c r="U22" s="27"/>
      <c r="V22" s="21"/>
    </row>
    <row r="23" customFormat="false" ht="15" hidden="false" customHeight="false" outlineLevel="0" collapsed="false">
      <c r="A23" s="18" t="str">
        <f aca="false">IF(B23&lt;&gt;"",TEXT(ROW()-1,"000"),"")</f>
        <v/>
      </c>
      <c r="B23" s="30"/>
      <c r="C23" s="31" t="str">
        <f aca="false">IF(B23&lt;&gt;"",TEXT(B23,"MMMM YYYY"),"")</f>
        <v/>
      </c>
      <c r="D23" s="18"/>
      <c r="E23" s="32"/>
      <c r="F23" s="32"/>
      <c r="G23" s="32"/>
      <c r="H23" s="32"/>
      <c r="I23" s="18"/>
      <c r="J23" s="19"/>
      <c r="K23" s="19"/>
      <c r="L23" s="19"/>
      <c r="M23" s="19" t="str">
        <f aca="false">IF(J23="","",J23+IF(K23="",0,K23)-IF(L23="",0,L23))</f>
        <v/>
      </c>
      <c r="N23" s="32"/>
      <c r="O23" s="19" t="str">
        <f aca="false">IF(M23="","",M23*0.5)</f>
        <v/>
      </c>
      <c r="P23" s="19"/>
      <c r="Q23" s="19" t="str">
        <f aca="false">IF(M23="","",M23-IF(P23="",0,P23))</f>
        <v/>
      </c>
      <c r="R23" s="18" t="str">
        <f aca="false">IF(M23="","",IF(Q23&lt;=0,"✓ PAID","OUTSTANDING"))</f>
        <v/>
      </c>
      <c r="S23" s="33"/>
      <c r="T23" s="34" t="str">
        <f aca="false">IF(S23="Yes",IF(B23&gt;=DATE(2025,6,1),200,100),"")</f>
        <v/>
      </c>
      <c r="U23" s="32"/>
      <c r="V23" s="18"/>
    </row>
    <row r="24" customFormat="false" ht="15" hidden="false" customHeight="false" outlineLevel="0" collapsed="false">
      <c r="A24" s="21" t="str">
        <f aca="false">IF(B24&lt;&gt;"",TEXT(ROW()-1,"000"),"")</f>
        <v/>
      </c>
      <c r="B24" s="25"/>
      <c r="C24" s="26" t="str">
        <f aca="false">IF(B24&lt;&gt;"",TEXT(B24,"MMMM YYYY"),"")</f>
        <v/>
      </c>
      <c r="D24" s="21"/>
      <c r="E24" s="27"/>
      <c r="F24" s="27"/>
      <c r="G24" s="27"/>
      <c r="H24" s="27"/>
      <c r="I24" s="21"/>
      <c r="J24" s="22"/>
      <c r="K24" s="22"/>
      <c r="L24" s="22"/>
      <c r="M24" s="22" t="str">
        <f aca="false">IF(J24="","",J24+IF(K24="",0,K24)-IF(L24="",0,L24))</f>
        <v/>
      </c>
      <c r="N24" s="27"/>
      <c r="O24" s="22" t="str">
        <f aca="false">IF(M24="","",M24*0.5)</f>
        <v/>
      </c>
      <c r="P24" s="22"/>
      <c r="Q24" s="22" t="str">
        <f aca="false">IF(M24="","",M24-IF(P24="",0,P24))</f>
        <v/>
      </c>
      <c r="R24" s="21" t="str">
        <f aca="false">IF(M24="","",IF(Q24&lt;=0,"✓ PAID","OUTSTANDING"))</f>
        <v/>
      </c>
      <c r="S24" s="28"/>
      <c r="T24" s="29" t="str">
        <f aca="false">IF(S24="Yes",IF(B24&gt;=DATE(2025,6,1),200,100),"")</f>
        <v/>
      </c>
      <c r="U24" s="27"/>
      <c r="V24" s="21"/>
    </row>
    <row r="25" customFormat="false" ht="15" hidden="false" customHeight="false" outlineLevel="0" collapsed="false">
      <c r="A25" s="18" t="str">
        <f aca="false">IF(B25&lt;&gt;"",TEXT(ROW()-1,"000"),"")</f>
        <v/>
      </c>
      <c r="B25" s="30"/>
      <c r="C25" s="31" t="str">
        <f aca="false">IF(B25&lt;&gt;"",TEXT(B25,"MMMM YYYY"),"")</f>
        <v/>
      </c>
      <c r="D25" s="18"/>
      <c r="E25" s="32"/>
      <c r="F25" s="32"/>
      <c r="G25" s="32"/>
      <c r="H25" s="32"/>
      <c r="I25" s="18"/>
      <c r="J25" s="19"/>
      <c r="K25" s="19"/>
      <c r="L25" s="19"/>
      <c r="M25" s="19" t="str">
        <f aca="false">IF(J25="","",J25+IF(K25="",0,K25)-IF(L25="",0,L25))</f>
        <v/>
      </c>
      <c r="N25" s="32"/>
      <c r="O25" s="19" t="str">
        <f aca="false">IF(M25="","",M25*0.5)</f>
        <v/>
      </c>
      <c r="P25" s="19"/>
      <c r="Q25" s="19" t="str">
        <f aca="false">IF(M25="","",M25-IF(P25="",0,P25))</f>
        <v/>
      </c>
      <c r="R25" s="18" t="str">
        <f aca="false">IF(M25="","",IF(Q25&lt;=0,"✓ PAID","OUTSTANDING"))</f>
        <v/>
      </c>
      <c r="S25" s="33"/>
      <c r="T25" s="34" t="str">
        <f aca="false">IF(S25="Yes",IF(B25&gt;=DATE(2025,6,1),200,100),"")</f>
        <v/>
      </c>
      <c r="U25" s="32"/>
      <c r="V25" s="18"/>
    </row>
    <row r="26" customFormat="false" ht="15" hidden="false" customHeight="false" outlineLevel="0" collapsed="false">
      <c r="A26" s="21" t="str">
        <f aca="false">IF(B26&lt;&gt;"",TEXT(ROW()-1,"000"),"")</f>
        <v/>
      </c>
      <c r="B26" s="25"/>
      <c r="C26" s="26" t="str">
        <f aca="false">IF(B26&lt;&gt;"",TEXT(B26,"MMMM YYYY"),"")</f>
        <v/>
      </c>
      <c r="D26" s="21"/>
      <c r="E26" s="27"/>
      <c r="F26" s="27"/>
      <c r="G26" s="27"/>
      <c r="H26" s="27"/>
      <c r="I26" s="21"/>
      <c r="J26" s="22"/>
      <c r="K26" s="22"/>
      <c r="L26" s="22"/>
      <c r="M26" s="22" t="str">
        <f aca="false">IF(J26="","",J26+IF(K26="",0,K26)-IF(L26="",0,L26))</f>
        <v/>
      </c>
      <c r="N26" s="27"/>
      <c r="O26" s="22" t="str">
        <f aca="false">IF(M26="","",M26*0.5)</f>
        <v/>
      </c>
      <c r="P26" s="22"/>
      <c r="Q26" s="22" t="str">
        <f aca="false">IF(M26="","",M26-IF(P26="",0,P26))</f>
        <v/>
      </c>
      <c r="R26" s="21" t="str">
        <f aca="false">IF(M26="","",IF(Q26&lt;=0,"✓ PAID","OUTSTANDING"))</f>
        <v/>
      </c>
      <c r="S26" s="28"/>
      <c r="T26" s="29" t="str">
        <f aca="false">IF(S26="Yes",IF(B26&gt;=DATE(2025,6,1),200,100),"")</f>
        <v/>
      </c>
      <c r="U26" s="27"/>
      <c r="V26" s="21"/>
    </row>
    <row r="27" customFormat="false" ht="15" hidden="false" customHeight="false" outlineLevel="0" collapsed="false">
      <c r="A27" s="18" t="str">
        <f aca="false">IF(B27&lt;&gt;"",TEXT(ROW()-1,"000"),"")</f>
        <v/>
      </c>
      <c r="B27" s="30"/>
      <c r="C27" s="31" t="str">
        <f aca="false">IF(B27&lt;&gt;"",TEXT(B27,"MMMM YYYY"),"")</f>
        <v/>
      </c>
      <c r="D27" s="18"/>
      <c r="E27" s="32"/>
      <c r="F27" s="32"/>
      <c r="G27" s="32"/>
      <c r="H27" s="32"/>
      <c r="I27" s="18"/>
      <c r="J27" s="19"/>
      <c r="K27" s="19"/>
      <c r="L27" s="19"/>
      <c r="M27" s="19" t="str">
        <f aca="false">IF(J27="","",J27+IF(K27="",0,K27)-IF(L27="",0,L27))</f>
        <v/>
      </c>
      <c r="N27" s="32"/>
      <c r="O27" s="19" t="str">
        <f aca="false">IF(M27="","",M27*0.5)</f>
        <v/>
      </c>
      <c r="P27" s="19"/>
      <c r="Q27" s="19" t="str">
        <f aca="false">IF(M27="","",M27-IF(P27="",0,P27))</f>
        <v/>
      </c>
      <c r="R27" s="18" t="str">
        <f aca="false">IF(M27="","",IF(Q27&lt;=0,"✓ PAID","OUTSTANDING"))</f>
        <v/>
      </c>
      <c r="S27" s="33"/>
      <c r="T27" s="34" t="str">
        <f aca="false">IF(S27="Yes",IF(B27&gt;=DATE(2025,6,1),200,100),"")</f>
        <v/>
      </c>
      <c r="U27" s="32"/>
      <c r="V27" s="18"/>
    </row>
    <row r="28" customFormat="false" ht="15" hidden="false" customHeight="false" outlineLevel="0" collapsed="false">
      <c r="A28" s="21" t="str">
        <f aca="false">IF(B28&lt;&gt;"",TEXT(ROW()-1,"000"),"")</f>
        <v/>
      </c>
      <c r="B28" s="25"/>
      <c r="C28" s="26" t="str">
        <f aca="false">IF(B28&lt;&gt;"",TEXT(B28,"MMMM YYYY"),"")</f>
        <v/>
      </c>
      <c r="D28" s="21"/>
      <c r="E28" s="27"/>
      <c r="F28" s="27"/>
      <c r="G28" s="27"/>
      <c r="H28" s="27"/>
      <c r="I28" s="21"/>
      <c r="J28" s="22"/>
      <c r="K28" s="22"/>
      <c r="L28" s="22"/>
      <c r="M28" s="22" t="str">
        <f aca="false">IF(J28="","",J28+IF(K28="",0,K28)-IF(L28="",0,L28))</f>
        <v/>
      </c>
      <c r="N28" s="27"/>
      <c r="O28" s="22" t="str">
        <f aca="false">IF(M28="","",M28*0.5)</f>
        <v/>
      </c>
      <c r="P28" s="22"/>
      <c r="Q28" s="22" t="str">
        <f aca="false">IF(M28="","",M28-IF(P28="",0,P28))</f>
        <v/>
      </c>
      <c r="R28" s="21" t="str">
        <f aca="false">IF(M28="","",IF(Q28&lt;=0,"✓ PAID","OUTSTANDING"))</f>
        <v/>
      </c>
      <c r="S28" s="28"/>
      <c r="T28" s="29" t="str">
        <f aca="false">IF(S28="Yes",IF(B28&gt;=DATE(2025,6,1),200,100),"")</f>
        <v/>
      </c>
      <c r="U28" s="27"/>
      <c r="V28" s="21"/>
    </row>
    <row r="29" customFormat="false" ht="15" hidden="false" customHeight="false" outlineLevel="0" collapsed="false">
      <c r="A29" s="18" t="str">
        <f aca="false">IF(B29&lt;&gt;"",TEXT(ROW()-1,"000"),"")</f>
        <v/>
      </c>
      <c r="B29" s="30"/>
      <c r="C29" s="31" t="str">
        <f aca="false">IF(B29&lt;&gt;"",TEXT(B29,"MMMM YYYY"),"")</f>
        <v/>
      </c>
      <c r="D29" s="18"/>
      <c r="E29" s="32"/>
      <c r="F29" s="32"/>
      <c r="G29" s="32"/>
      <c r="H29" s="32"/>
      <c r="I29" s="18"/>
      <c r="J29" s="19"/>
      <c r="K29" s="19"/>
      <c r="L29" s="19"/>
      <c r="M29" s="19" t="str">
        <f aca="false">IF(J29="","",J29+IF(K29="",0,K29)-IF(L29="",0,L29))</f>
        <v/>
      </c>
      <c r="N29" s="32"/>
      <c r="O29" s="19" t="str">
        <f aca="false">IF(M29="","",M29*0.5)</f>
        <v/>
      </c>
      <c r="P29" s="19"/>
      <c r="Q29" s="19" t="str">
        <f aca="false">IF(M29="","",M29-IF(P29="",0,P29))</f>
        <v/>
      </c>
      <c r="R29" s="18" t="str">
        <f aca="false">IF(M29="","",IF(Q29&lt;=0,"✓ PAID","OUTSTANDING"))</f>
        <v/>
      </c>
      <c r="S29" s="33"/>
      <c r="T29" s="34" t="str">
        <f aca="false">IF(S29="Yes",IF(B29&gt;=DATE(2025,6,1),200,100),"")</f>
        <v/>
      </c>
      <c r="U29" s="32"/>
      <c r="V29" s="18"/>
    </row>
    <row r="30" customFormat="false" ht="15" hidden="false" customHeight="false" outlineLevel="0" collapsed="false">
      <c r="A30" s="21" t="str">
        <f aca="false">IF(B30&lt;&gt;"",TEXT(ROW()-1,"000"),"")</f>
        <v/>
      </c>
      <c r="B30" s="25"/>
      <c r="C30" s="26" t="str">
        <f aca="false">IF(B30&lt;&gt;"",TEXT(B30,"MMMM YYYY"),"")</f>
        <v/>
      </c>
      <c r="D30" s="21"/>
      <c r="E30" s="27"/>
      <c r="F30" s="27"/>
      <c r="G30" s="27"/>
      <c r="H30" s="27"/>
      <c r="I30" s="21"/>
      <c r="J30" s="22"/>
      <c r="K30" s="22"/>
      <c r="L30" s="22"/>
      <c r="M30" s="22" t="str">
        <f aca="false">IF(J30="","",J30+IF(K30="",0,K30)-IF(L30="",0,L30))</f>
        <v/>
      </c>
      <c r="N30" s="27"/>
      <c r="O30" s="22" t="str">
        <f aca="false">IF(M30="","",M30*0.5)</f>
        <v/>
      </c>
      <c r="P30" s="22"/>
      <c r="Q30" s="22" t="str">
        <f aca="false">IF(M30="","",M30-IF(P30="",0,P30))</f>
        <v/>
      </c>
      <c r="R30" s="21" t="str">
        <f aca="false">IF(M30="","",IF(Q30&lt;=0,"✓ PAID","OUTSTANDING"))</f>
        <v/>
      </c>
      <c r="S30" s="28"/>
      <c r="T30" s="29" t="str">
        <f aca="false">IF(S30="Yes",IF(B30&gt;=DATE(2025,6,1),200,100),"")</f>
        <v/>
      </c>
      <c r="U30" s="27"/>
      <c r="V30" s="21"/>
    </row>
    <row r="31" customFormat="false" ht="15" hidden="false" customHeight="false" outlineLevel="0" collapsed="false">
      <c r="A31" s="18" t="str">
        <f aca="false">IF(B31&lt;&gt;"",TEXT(ROW()-1,"000"),"")</f>
        <v/>
      </c>
      <c r="B31" s="30"/>
      <c r="C31" s="31" t="str">
        <f aca="false">IF(B31&lt;&gt;"",TEXT(B31,"MMMM YYYY"),"")</f>
        <v/>
      </c>
      <c r="D31" s="18"/>
      <c r="E31" s="32"/>
      <c r="F31" s="32"/>
      <c r="G31" s="32"/>
      <c r="H31" s="32"/>
      <c r="I31" s="18"/>
      <c r="J31" s="19"/>
      <c r="K31" s="19"/>
      <c r="L31" s="19"/>
      <c r="M31" s="19" t="str">
        <f aca="false">IF(J31="","",J31+IF(K31="",0,K31)-IF(L31="",0,L31))</f>
        <v/>
      </c>
      <c r="N31" s="32"/>
      <c r="O31" s="19" t="str">
        <f aca="false">IF(M31="","",M31*0.5)</f>
        <v/>
      </c>
      <c r="P31" s="19"/>
      <c r="Q31" s="19" t="str">
        <f aca="false">IF(M31="","",M31-IF(P31="",0,P31))</f>
        <v/>
      </c>
      <c r="R31" s="18" t="str">
        <f aca="false">IF(M31="","",IF(Q31&lt;=0,"✓ PAID","OUTSTANDING"))</f>
        <v/>
      </c>
      <c r="S31" s="33"/>
      <c r="T31" s="34" t="str">
        <f aca="false">IF(S31="Yes",IF(B31&gt;=DATE(2025,6,1),200,100),"")</f>
        <v/>
      </c>
      <c r="U31" s="32"/>
      <c r="V31" s="18"/>
    </row>
    <row r="32" customFormat="false" ht="15" hidden="false" customHeight="false" outlineLevel="0" collapsed="false">
      <c r="A32" s="21" t="str">
        <f aca="false">IF(B32&lt;&gt;"",TEXT(ROW()-1,"000"),"")</f>
        <v/>
      </c>
      <c r="B32" s="25"/>
      <c r="C32" s="26" t="str">
        <f aca="false">IF(B32&lt;&gt;"",TEXT(B32,"MMMM YYYY"),"")</f>
        <v/>
      </c>
      <c r="D32" s="21"/>
      <c r="E32" s="27"/>
      <c r="F32" s="27"/>
      <c r="G32" s="27"/>
      <c r="H32" s="27"/>
      <c r="I32" s="21"/>
      <c r="J32" s="22"/>
      <c r="K32" s="22"/>
      <c r="L32" s="22"/>
      <c r="M32" s="22" t="str">
        <f aca="false">IF(J32="","",J32+IF(K32="",0,K32)-IF(L32="",0,L32))</f>
        <v/>
      </c>
      <c r="N32" s="27"/>
      <c r="O32" s="22" t="str">
        <f aca="false">IF(M32="","",M32*0.5)</f>
        <v/>
      </c>
      <c r="P32" s="22"/>
      <c r="Q32" s="22" t="str">
        <f aca="false">IF(M32="","",M32-IF(P32="",0,P32))</f>
        <v/>
      </c>
      <c r="R32" s="21" t="str">
        <f aca="false">IF(M32="","",IF(Q32&lt;=0,"✓ PAID","OUTSTANDING"))</f>
        <v/>
      </c>
      <c r="S32" s="28"/>
      <c r="T32" s="29" t="str">
        <f aca="false">IF(S32="Yes",IF(B32&gt;=DATE(2025,6,1),200,100),"")</f>
        <v/>
      </c>
      <c r="U32" s="27"/>
      <c r="V32" s="21"/>
    </row>
    <row r="33" customFormat="false" ht="15" hidden="false" customHeight="false" outlineLevel="0" collapsed="false">
      <c r="A33" s="18" t="str">
        <f aca="false">IF(B33&lt;&gt;"",TEXT(ROW()-1,"000"),"")</f>
        <v/>
      </c>
      <c r="B33" s="30"/>
      <c r="C33" s="31" t="str">
        <f aca="false">IF(B33&lt;&gt;"",TEXT(B33,"MMMM YYYY"),"")</f>
        <v/>
      </c>
      <c r="D33" s="18"/>
      <c r="E33" s="32"/>
      <c r="F33" s="32"/>
      <c r="G33" s="32"/>
      <c r="H33" s="32"/>
      <c r="I33" s="18"/>
      <c r="J33" s="19"/>
      <c r="K33" s="19"/>
      <c r="L33" s="19"/>
      <c r="M33" s="19" t="str">
        <f aca="false">IF(J33="","",J33+IF(K33="",0,K33)-IF(L33="",0,L33))</f>
        <v/>
      </c>
      <c r="N33" s="32"/>
      <c r="O33" s="19" t="str">
        <f aca="false">IF(M33="","",M33*0.5)</f>
        <v/>
      </c>
      <c r="P33" s="19"/>
      <c r="Q33" s="19" t="str">
        <f aca="false">IF(M33="","",M33-IF(P33="",0,P33))</f>
        <v/>
      </c>
      <c r="R33" s="18" t="str">
        <f aca="false">IF(M33="","",IF(Q33&lt;=0,"✓ PAID","OUTSTANDING"))</f>
        <v/>
      </c>
      <c r="S33" s="33"/>
      <c r="T33" s="34" t="str">
        <f aca="false">IF(S33="Yes",IF(B33&gt;=DATE(2025,6,1),200,100),"")</f>
        <v/>
      </c>
      <c r="U33" s="32"/>
      <c r="V33" s="18"/>
    </row>
    <row r="34" customFormat="false" ht="15" hidden="false" customHeight="false" outlineLevel="0" collapsed="false">
      <c r="A34" s="21" t="str">
        <f aca="false">IF(B34&lt;&gt;"",TEXT(ROW()-1,"000"),"")</f>
        <v/>
      </c>
      <c r="B34" s="25"/>
      <c r="C34" s="26" t="str">
        <f aca="false">IF(B34&lt;&gt;"",TEXT(B34,"MMMM YYYY"),"")</f>
        <v/>
      </c>
      <c r="D34" s="21"/>
      <c r="E34" s="27"/>
      <c r="F34" s="27"/>
      <c r="G34" s="27"/>
      <c r="H34" s="27"/>
      <c r="I34" s="21"/>
      <c r="J34" s="22"/>
      <c r="K34" s="22"/>
      <c r="L34" s="22"/>
      <c r="M34" s="22" t="str">
        <f aca="false">IF(J34="","",J34+IF(K34="",0,K34)-IF(L34="",0,L34))</f>
        <v/>
      </c>
      <c r="N34" s="27"/>
      <c r="O34" s="22" t="str">
        <f aca="false">IF(M34="","",M34*0.5)</f>
        <v/>
      </c>
      <c r="P34" s="22"/>
      <c r="Q34" s="22" t="str">
        <f aca="false">IF(M34="","",M34-IF(P34="",0,P34))</f>
        <v/>
      </c>
      <c r="R34" s="21" t="str">
        <f aca="false">IF(M34="","",IF(Q34&lt;=0,"✓ PAID","OUTSTANDING"))</f>
        <v/>
      </c>
      <c r="S34" s="28"/>
      <c r="T34" s="29" t="str">
        <f aca="false">IF(S34="Yes",IF(B34&gt;=DATE(2025,6,1),200,100),"")</f>
        <v/>
      </c>
      <c r="U34" s="27"/>
      <c r="V34" s="21"/>
    </row>
    <row r="35" customFormat="false" ht="15" hidden="false" customHeight="false" outlineLevel="0" collapsed="false">
      <c r="A35" s="18" t="str">
        <f aca="false">IF(B35&lt;&gt;"",TEXT(ROW()-1,"000"),"")</f>
        <v/>
      </c>
      <c r="B35" s="30"/>
      <c r="C35" s="31" t="str">
        <f aca="false">IF(B35&lt;&gt;"",TEXT(B35,"MMMM YYYY"),"")</f>
        <v/>
      </c>
      <c r="D35" s="18"/>
      <c r="E35" s="32"/>
      <c r="F35" s="32"/>
      <c r="G35" s="32"/>
      <c r="H35" s="32"/>
      <c r="I35" s="18"/>
      <c r="J35" s="19"/>
      <c r="K35" s="19"/>
      <c r="L35" s="19"/>
      <c r="M35" s="19" t="str">
        <f aca="false">IF(J35="","",J35+IF(K35="",0,K35)-IF(L35="",0,L35))</f>
        <v/>
      </c>
      <c r="N35" s="32"/>
      <c r="O35" s="19" t="str">
        <f aca="false">IF(M35="","",M35*0.5)</f>
        <v/>
      </c>
      <c r="P35" s="19"/>
      <c r="Q35" s="19" t="str">
        <f aca="false">IF(M35="","",M35-IF(P35="",0,P35))</f>
        <v/>
      </c>
      <c r="R35" s="18" t="str">
        <f aca="false">IF(M35="","",IF(Q35&lt;=0,"✓ PAID","OUTSTANDING"))</f>
        <v/>
      </c>
      <c r="S35" s="33"/>
      <c r="T35" s="34" t="str">
        <f aca="false">IF(S35="Yes",IF(B35&gt;=DATE(2025,6,1),200,100),"")</f>
        <v/>
      </c>
      <c r="U35" s="32"/>
      <c r="V35" s="18"/>
    </row>
    <row r="36" customFormat="false" ht="15" hidden="false" customHeight="false" outlineLevel="0" collapsed="false">
      <c r="A36" s="21" t="str">
        <f aca="false">IF(B36&lt;&gt;"",TEXT(ROW()-1,"000"),"")</f>
        <v/>
      </c>
      <c r="B36" s="25"/>
      <c r="C36" s="26" t="str">
        <f aca="false">IF(B36&lt;&gt;"",TEXT(B36,"MMMM YYYY"),"")</f>
        <v/>
      </c>
      <c r="D36" s="21"/>
      <c r="E36" s="27"/>
      <c r="F36" s="27"/>
      <c r="G36" s="27"/>
      <c r="H36" s="27"/>
      <c r="I36" s="21"/>
      <c r="J36" s="22"/>
      <c r="K36" s="22"/>
      <c r="L36" s="22"/>
      <c r="M36" s="22" t="str">
        <f aca="false">IF(J36="","",J36+IF(K36="",0,K36)-IF(L36="",0,L36))</f>
        <v/>
      </c>
      <c r="N36" s="27"/>
      <c r="O36" s="22" t="str">
        <f aca="false">IF(M36="","",M36*0.5)</f>
        <v/>
      </c>
      <c r="P36" s="22"/>
      <c r="Q36" s="22" t="str">
        <f aca="false">IF(M36="","",M36-IF(P36="",0,P36))</f>
        <v/>
      </c>
      <c r="R36" s="21" t="str">
        <f aca="false">IF(M36="","",IF(Q36&lt;=0,"✓ PAID","OUTSTANDING"))</f>
        <v/>
      </c>
      <c r="S36" s="28"/>
      <c r="T36" s="29" t="str">
        <f aca="false">IF(S36="Yes",IF(B36&gt;=DATE(2025,6,1),200,100),"")</f>
        <v/>
      </c>
      <c r="U36" s="27"/>
      <c r="V36" s="21"/>
    </row>
    <row r="37" customFormat="false" ht="15" hidden="false" customHeight="false" outlineLevel="0" collapsed="false">
      <c r="A37" s="18" t="str">
        <f aca="false">IF(B37&lt;&gt;"",TEXT(ROW()-1,"000"),"")</f>
        <v/>
      </c>
      <c r="B37" s="30"/>
      <c r="C37" s="31" t="str">
        <f aca="false">IF(B37&lt;&gt;"",TEXT(B37,"MMMM YYYY"),"")</f>
        <v/>
      </c>
      <c r="D37" s="18"/>
      <c r="E37" s="32"/>
      <c r="F37" s="32"/>
      <c r="G37" s="32"/>
      <c r="H37" s="32"/>
      <c r="I37" s="18"/>
      <c r="J37" s="19"/>
      <c r="K37" s="19"/>
      <c r="L37" s="19"/>
      <c r="M37" s="19" t="str">
        <f aca="false">IF(J37="","",J37+IF(K37="",0,K37)-IF(L37="",0,L37))</f>
        <v/>
      </c>
      <c r="N37" s="32"/>
      <c r="O37" s="19" t="str">
        <f aca="false">IF(M37="","",M37*0.5)</f>
        <v/>
      </c>
      <c r="P37" s="19"/>
      <c r="Q37" s="19" t="str">
        <f aca="false">IF(M37="","",M37-IF(P37="",0,P37))</f>
        <v/>
      </c>
      <c r="R37" s="18" t="str">
        <f aca="false">IF(M37="","",IF(Q37&lt;=0,"✓ PAID","OUTSTANDING"))</f>
        <v/>
      </c>
      <c r="S37" s="33"/>
      <c r="T37" s="34" t="str">
        <f aca="false">IF(S37="Yes",IF(B37&gt;=DATE(2025,6,1),200,100),"")</f>
        <v/>
      </c>
      <c r="U37" s="32"/>
      <c r="V37" s="18"/>
    </row>
    <row r="38" customFormat="false" ht="15" hidden="false" customHeight="false" outlineLevel="0" collapsed="false">
      <c r="A38" s="21" t="str">
        <f aca="false">IF(B38&lt;&gt;"",TEXT(ROW()-1,"000"),"")</f>
        <v/>
      </c>
      <c r="B38" s="25"/>
      <c r="C38" s="26" t="str">
        <f aca="false">IF(B38&lt;&gt;"",TEXT(B38,"MMMM YYYY"),"")</f>
        <v/>
      </c>
      <c r="D38" s="21"/>
      <c r="E38" s="27"/>
      <c r="F38" s="27"/>
      <c r="G38" s="27"/>
      <c r="H38" s="27"/>
      <c r="I38" s="21"/>
      <c r="J38" s="22"/>
      <c r="K38" s="22"/>
      <c r="L38" s="22"/>
      <c r="M38" s="22" t="str">
        <f aca="false">IF(J38="","",J38+IF(K38="",0,K38)-IF(L38="",0,L38))</f>
        <v/>
      </c>
      <c r="N38" s="27"/>
      <c r="O38" s="22" t="str">
        <f aca="false">IF(M38="","",M38*0.5)</f>
        <v/>
      </c>
      <c r="P38" s="22"/>
      <c r="Q38" s="22" t="str">
        <f aca="false">IF(M38="","",M38-IF(P38="",0,P38))</f>
        <v/>
      </c>
      <c r="R38" s="21" t="str">
        <f aca="false">IF(M38="","",IF(Q38&lt;=0,"✓ PAID","OUTSTANDING"))</f>
        <v/>
      </c>
      <c r="S38" s="28"/>
      <c r="T38" s="29" t="str">
        <f aca="false">IF(S38="Yes",IF(B38&gt;=DATE(2025,6,1),200,100),"")</f>
        <v/>
      </c>
      <c r="U38" s="27"/>
      <c r="V38" s="21"/>
    </row>
    <row r="39" customFormat="false" ht="15" hidden="false" customHeight="false" outlineLevel="0" collapsed="false">
      <c r="A39" s="18" t="str">
        <f aca="false">IF(B39&lt;&gt;"",TEXT(ROW()-1,"000"),"")</f>
        <v/>
      </c>
      <c r="B39" s="30"/>
      <c r="C39" s="31" t="str">
        <f aca="false">IF(B39&lt;&gt;"",TEXT(B39,"MMMM YYYY"),"")</f>
        <v/>
      </c>
      <c r="D39" s="18"/>
      <c r="E39" s="32"/>
      <c r="F39" s="32"/>
      <c r="G39" s="32"/>
      <c r="H39" s="32"/>
      <c r="I39" s="18"/>
      <c r="J39" s="19"/>
      <c r="K39" s="19"/>
      <c r="L39" s="19"/>
      <c r="M39" s="19" t="str">
        <f aca="false">IF(J39="","",J39+IF(K39="",0,K39)-IF(L39="",0,L39))</f>
        <v/>
      </c>
      <c r="N39" s="32"/>
      <c r="O39" s="19" t="str">
        <f aca="false">IF(M39="","",M39*0.5)</f>
        <v/>
      </c>
      <c r="P39" s="19"/>
      <c r="Q39" s="19" t="str">
        <f aca="false">IF(M39="","",M39-IF(P39="",0,P39))</f>
        <v/>
      </c>
      <c r="R39" s="18" t="str">
        <f aca="false">IF(M39="","",IF(Q39&lt;=0,"✓ PAID","OUTSTANDING"))</f>
        <v/>
      </c>
      <c r="S39" s="33"/>
      <c r="T39" s="34" t="str">
        <f aca="false">IF(S39="Yes",IF(B39&gt;=DATE(2025,6,1),200,100),"")</f>
        <v/>
      </c>
      <c r="U39" s="32"/>
      <c r="V39" s="18"/>
    </row>
    <row r="40" customFormat="false" ht="15" hidden="false" customHeight="false" outlineLevel="0" collapsed="false">
      <c r="A40" s="21" t="str">
        <f aca="false">IF(B40&lt;&gt;"",TEXT(ROW()-1,"000"),"")</f>
        <v/>
      </c>
      <c r="B40" s="25"/>
      <c r="C40" s="26" t="str">
        <f aca="false">IF(B40&lt;&gt;"",TEXT(B40,"MMMM YYYY"),"")</f>
        <v/>
      </c>
      <c r="D40" s="21"/>
      <c r="E40" s="27"/>
      <c r="F40" s="27"/>
      <c r="G40" s="27"/>
      <c r="H40" s="27"/>
      <c r="I40" s="21"/>
      <c r="J40" s="22"/>
      <c r="K40" s="22"/>
      <c r="L40" s="22"/>
      <c r="M40" s="22" t="str">
        <f aca="false">IF(J40="","",J40+IF(K40="",0,K40)-IF(L40="",0,L40))</f>
        <v/>
      </c>
      <c r="N40" s="27"/>
      <c r="O40" s="22" t="str">
        <f aca="false">IF(M40="","",M40*0.5)</f>
        <v/>
      </c>
      <c r="P40" s="22"/>
      <c r="Q40" s="22" t="str">
        <f aca="false">IF(M40="","",M40-IF(P40="",0,P40))</f>
        <v/>
      </c>
      <c r="R40" s="21" t="str">
        <f aca="false">IF(M40="","",IF(Q40&lt;=0,"✓ PAID","OUTSTANDING"))</f>
        <v/>
      </c>
      <c r="S40" s="28"/>
      <c r="T40" s="29" t="str">
        <f aca="false">IF(S40="Yes",IF(B40&gt;=DATE(2025,6,1),200,100),"")</f>
        <v/>
      </c>
      <c r="U40" s="27"/>
      <c r="V40" s="21"/>
    </row>
    <row r="41" customFormat="false" ht="15" hidden="false" customHeight="false" outlineLevel="0" collapsed="false">
      <c r="A41" s="18" t="str">
        <f aca="false">IF(B41&lt;&gt;"",TEXT(ROW()-1,"000"),"")</f>
        <v/>
      </c>
      <c r="B41" s="30"/>
      <c r="C41" s="31" t="str">
        <f aca="false">IF(B41&lt;&gt;"",TEXT(B41,"MMMM YYYY"),"")</f>
        <v/>
      </c>
      <c r="D41" s="18"/>
      <c r="E41" s="32"/>
      <c r="F41" s="32"/>
      <c r="G41" s="32"/>
      <c r="H41" s="32"/>
      <c r="I41" s="18"/>
      <c r="J41" s="19"/>
      <c r="K41" s="19"/>
      <c r="L41" s="19"/>
      <c r="M41" s="19" t="str">
        <f aca="false">IF(J41="","",J41+IF(K41="",0,K41)-IF(L41="",0,L41))</f>
        <v/>
      </c>
      <c r="N41" s="32"/>
      <c r="O41" s="19" t="str">
        <f aca="false">IF(M41="","",M41*0.5)</f>
        <v/>
      </c>
      <c r="P41" s="19"/>
      <c r="Q41" s="19" t="str">
        <f aca="false">IF(M41="","",M41-IF(P41="",0,P41))</f>
        <v/>
      </c>
      <c r="R41" s="18" t="str">
        <f aca="false">IF(M41="","",IF(Q41&lt;=0,"✓ PAID","OUTSTANDING"))</f>
        <v/>
      </c>
      <c r="S41" s="33"/>
      <c r="T41" s="34" t="str">
        <f aca="false">IF(S41="Yes",IF(B41&gt;=DATE(2025,6,1),200,100),"")</f>
        <v/>
      </c>
      <c r="U41" s="32"/>
      <c r="V41" s="18"/>
    </row>
    <row r="42" customFormat="false" ht="15" hidden="false" customHeight="false" outlineLevel="0" collapsed="false">
      <c r="A42" s="21" t="str">
        <f aca="false">IF(B42&lt;&gt;"",TEXT(ROW()-1,"000"),"")</f>
        <v/>
      </c>
      <c r="B42" s="25"/>
      <c r="C42" s="26" t="str">
        <f aca="false">IF(B42&lt;&gt;"",TEXT(B42,"MMMM YYYY"),"")</f>
        <v/>
      </c>
      <c r="D42" s="21"/>
      <c r="E42" s="27"/>
      <c r="F42" s="27"/>
      <c r="G42" s="27"/>
      <c r="H42" s="27"/>
      <c r="I42" s="21"/>
      <c r="J42" s="22"/>
      <c r="K42" s="22"/>
      <c r="L42" s="22"/>
      <c r="M42" s="22" t="str">
        <f aca="false">IF(J42="","",J42+IF(K42="",0,K42)-IF(L42="",0,L42))</f>
        <v/>
      </c>
      <c r="N42" s="27"/>
      <c r="O42" s="22" t="str">
        <f aca="false">IF(M42="","",M42*0.5)</f>
        <v/>
      </c>
      <c r="P42" s="22"/>
      <c r="Q42" s="22" t="str">
        <f aca="false">IF(M42="","",M42-IF(P42="",0,P42))</f>
        <v/>
      </c>
      <c r="R42" s="21" t="str">
        <f aca="false">IF(M42="","",IF(Q42&lt;=0,"✓ PAID","OUTSTANDING"))</f>
        <v/>
      </c>
      <c r="S42" s="28"/>
      <c r="T42" s="29" t="str">
        <f aca="false">IF(S42="Yes",IF(B42&gt;=DATE(2025,6,1),200,100),"")</f>
        <v/>
      </c>
      <c r="U42" s="27"/>
      <c r="V42" s="21"/>
    </row>
    <row r="43" customFormat="false" ht="15" hidden="false" customHeight="false" outlineLevel="0" collapsed="false">
      <c r="A43" s="18" t="str">
        <f aca="false">IF(B43&lt;&gt;"",TEXT(ROW()-1,"000"),"")</f>
        <v/>
      </c>
      <c r="B43" s="30"/>
      <c r="C43" s="31" t="str">
        <f aca="false">IF(B43&lt;&gt;"",TEXT(B43,"MMMM YYYY"),"")</f>
        <v/>
      </c>
      <c r="D43" s="18"/>
      <c r="E43" s="32"/>
      <c r="F43" s="32"/>
      <c r="G43" s="32"/>
      <c r="H43" s="32"/>
      <c r="I43" s="18"/>
      <c r="J43" s="19"/>
      <c r="K43" s="19"/>
      <c r="L43" s="19"/>
      <c r="M43" s="19" t="str">
        <f aca="false">IF(J43="","",J43+IF(K43="",0,K43)-IF(L43="",0,L43))</f>
        <v/>
      </c>
      <c r="N43" s="32"/>
      <c r="O43" s="19" t="str">
        <f aca="false">IF(M43="","",M43*0.5)</f>
        <v/>
      </c>
      <c r="P43" s="19"/>
      <c r="Q43" s="19" t="str">
        <f aca="false">IF(M43="","",M43-IF(P43="",0,P43))</f>
        <v/>
      </c>
      <c r="R43" s="18" t="str">
        <f aca="false">IF(M43="","",IF(Q43&lt;=0,"✓ PAID","OUTSTANDING"))</f>
        <v/>
      </c>
      <c r="S43" s="33"/>
      <c r="T43" s="34" t="str">
        <f aca="false">IF(S43="Yes",IF(B43&gt;=DATE(2025,6,1),200,100),"")</f>
        <v/>
      </c>
      <c r="U43" s="32"/>
      <c r="V43" s="18"/>
    </row>
    <row r="44" customFormat="false" ht="15" hidden="false" customHeight="false" outlineLevel="0" collapsed="false">
      <c r="A44" s="21" t="str">
        <f aca="false">IF(B44&lt;&gt;"",TEXT(ROW()-1,"000"),"")</f>
        <v/>
      </c>
      <c r="B44" s="25"/>
      <c r="C44" s="26" t="str">
        <f aca="false">IF(B44&lt;&gt;"",TEXT(B44,"MMMM YYYY"),"")</f>
        <v/>
      </c>
      <c r="D44" s="21"/>
      <c r="E44" s="27"/>
      <c r="F44" s="27"/>
      <c r="G44" s="27"/>
      <c r="H44" s="27"/>
      <c r="I44" s="21"/>
      <c r="J44" s="22"/>
      <c r="K44" s="22"/>
      <c r="L44" s="22"/>
      <c r="M44" s="22" t="str">
        <f aca="false">IF(J44="","",J44+IF(K44="",0,K44)-IF(L44="",0,L44))</f>
        <v/>
      </c>
      <c r="N44" s="27"/>
      <c r="O44" s="22" t="str">
        <f aca="false">IF(M44="","",M44*0.5)</f>
        <v/>
      </c>
      <c r="P44" s="22"/>
      <c r="Q44" s="22" t="str">
        <f aca="false">IF(M44="","",M44-IF(P44="",0,P44))</f>
        <v/>
      </c>
      <c r="R44" s="21" t="str">
        <f aca="false">IF(M44="","",IF(Q44&lt;=0,"✓ PAID","OUTSTANDING"))</f>
        <v/>
      </c>
      <c r="S44" s="28"/>
      <c r="T44" s="29" t="str">
        <f aca="false">IF(S44="Yes",IF(B44&gt;=DATE(2025,6,1),200,100),"")</f>
        <v/>
      </c>
      <c r="U44" s="27"/>
      <c r="V44" s="21"/>
    </row>
    <row r="45" customFormat="false" ht="15" hidden="false" customHeight="false" outlineLevel="0" collapsed="false">
      <c r="A45" s="18" t="str">
        <f aca="false">IF(B45&lt;&gt;"",TEXT(ROW()-1,"000"),"")</f>
        <v/>
      </c>
      <c r="B45" s="30"/>
      <c r="C45" s="31" t="str">
        <f aca="false">IF(B45&lt;&gt;"",TEXT(B45,"MMMM YYYY"),"")</f>
        <v/>
      </c>
      <c r="D45" s="18"/>
      <c r="E45" s="32"/>
      <c r="F45" s="32"/>
      <c r="G45" s="32"/>
      <c r="H45" s="32"/>
      <c r="I45" s="18"/>
      <c r="J45" s="19"/>
      <c r="K45" s="19"/>
      <c r="L45" s="19"/>
      <c r="M45" s="19" t="str">
        <f aca="false">IF(J45="","",J45+IF(K45="",0,K45)-IF(L45="",0,L45))</f>
        <v/>
      </c>
      <c r="N45" s="32"/>
      <c r="O45" s="19" t="str">
        <f aca="false">IF(M45="","",M45*0.5)</f>
        <v/>
      </c>
      <c r="P45" s="19"/>
      <c r="Q45" s="19" t="str">
        <f aca="false">IF(M45="","",M45-IF(P45="",0,P45))</f>
        <v/>
      </c>
      <c r="R45" s="18" t="str">
        <f aca="false">IF(M45="","",IF(Q45&lt;=0,"✓ PAID","OUTSTANDING"))</f>
        <v/>
      </c>
      <c r="S45" s="33"/>
      <c r="T45" s="34" t="str">
        <f aca="false">IF(S45="Yes",IF(B45&gt;=DATE(2025,6,1),200,100),"")</f>
        <v/>
      </c>
      <c r="U45" s="32"/>
      <c r="V45" s="18"/>
    </row>
    <row r="46" customFormat="false" ht="15" hidden="false" customHeight="false" outlineLevel="0" collapsed="false">
      <c r="A46" s="21" t="str">
        <f aca="false">IF(B46&lt;&gt;"",TEXT(ROW()-1,"000"),"")</f>
        <v/>
      </c>
      <c r="B46" s="25"/>
      <c r="C46" s="26" t="str">
        <f aca="false">IF(B46&lt;&gt;"",TEXT(B46,"MMMM YYYY"),"")</f>
        <v/>
      </c>
      <c r="D46" s="21"/>
      <c r="E46" s="27"/>
      <c r="F46" s="27"/>
      <c r="G46" s="27"/>
      <c r="H46" s="27"/>
      <c r="I46" s="21"/>
      <c r="J46" s="22"/>
      <c r="K46" s="22"/>
      <c r="L46" s="22"/>
      <c r="M46" s="22" t="str">
        <f aca="false">IF(J46="","",J46+IF(K46="",0,K46)-IF(L46="",0,L46))</f>
        <v/>
      </c>
      <c r="N46" s="27"/>
      <c r="O46" s="22" t="str">
        <f aca="false">IF(M46="","",M46*0.5)</f>
        <v/>
      </c>
      <c r="P46" s="22"/>
      <c r="Q46" s="22" t="str">
        <f aca="false">IF(M46="","",M46-IF(P46="",0,P46))</f>
        <v/>
      </c>
      <c r="R46" s="21" t="str">
        <f aca="false">IF(M46="","",IF(Q46&lt;=0,"✓ PAID","OUTSTANDING"))</f>
        <v/>
      </c>
      <c r="S46" s="28"/>
      <c r="T46" s="29" t="str">
        <f aca="false">IF(S46="Yes",IF(B46&gt;=DATE(2025,6,1),200,100),"")</f>
        <v/>
      </c>
      <c r="U46" s="27"/>
      <c r="V46" s="21"/>
    </row>
    <row r="47" customFormat="false" ht="15" hidden="false" customHeight="false" outlineLevel="0" collapsed="false">
      <c r="A47" s="18" t="str">
        <f aca="false">IF(B47&lt;&gt;"",TEXT(ROW()-1,"000"),"")</f>
        <v/>
      </c>
      <c r="B47" s="30"/>
      <c r="C47" s="31" t="str">
        <f aca="false">IF(B47&lt;&gt;"",TEXT(B47,"MMMM YYYY"),"")</f>
        <v/>
      </c>
      <c r="D47" s="18"/>
      <c r="E47" s="32"/>
      <c r="F47" s="32"/>
      <c r="G47" s="32"/>
      <c r="H47" s="32"/>
      <c r="I47" s="18"/>
      <c r="J47" s="19"/>
      <c r="K47" s="19"/>
      <c r="L47" s="19"/>
      <c r="M47" s="19" t="str">
        <f aca="false">IF(J47="","",J47+IF(K47="",0,K47)-IF(L47="",0,L47))</f>
        <v/>
      </c>
      <c r="N47" s="32"/>
      <c r="O47" s="19" t="str">
        <f aca="false">IF(M47="","",M47*0.5)</f>
        <v/>
      </c>
      <c r="P47" s="19"/>
      <c r="Q47" s="19" t="str">
        <f aca="false">IF(M47="","",M47-IF(P47="",0,P47))</f>
        <v/>
      </c>
      <c r="R47" s="18" t="str">
        <f aca="false">IF(M47="","",IF(Q47&lt;=0,"✓ PAID","OUTSTANDING"))</f>
        <v/>
      </c>
      <c r="S47" s="33"/>
      <c r="T47" s="34" t="str">
        <f aca="false">IF(S47="Yes",IF(B47&gt;=DATE(2025,6,1),200,100),"")</f>
        <v/>
      </c>
      <c r="U47" s="32"/>
      <c r="V47" s="18"/>
    </row>
    <row r="48" customFormat="false" ht="15" hidden="false" customHeight="false" outlineLevel="0" collapsed="false">
      <c r="A48" s="21" t="str">
        <f aca="false">IF(B48&lt;&gt;"",TEXT(ROW()-1,"000"),"")</f>
        <v/>
      </c>
      <c r="B48" s="25"/>
      <c r="C48" s="26" t="str">
        <f aca="false">IF(B48&lt;&gt;"",TEXT(B48,"MMMM YYYY"),"")</f>
        <v/>
      </c>
      <c r="D48" s="21"/>
      <c r="E48" s="27"/>
      <c r="F48" s="27"/>
      <c r="G48" s="27"/>
      <c r="H48" s="27"/>
      <c r="I48" s="21"/>
      <c r="J48" s="22"/>
      <c r="K48" s="22"/>
      <c r="L48" s="22"/>
      <c r="M48" s="22" t="str">
        <f aca="false">IF(J48="","",J48+IF(K48="",0,K48)-IF(L48="",0,L48))</f>
        <v/>
      </c>
      <c r="N48" s="27"/>
      <c r="O48" s="22" t="str">
        <f aca="false">IF(M48="","",M48*0.5)</f>
        <v/>
      </c>
      <c r="P48" s="22"/>
      <c r="Q48" s="22" t="str">
        <f aca="false">IF(M48="","",M48-IF(P48="",0,P48))</f>
        <v/>
      </c>
      <c r="R48" s="21" t="str">
        <f aca="false">IF(M48="","",IF(Q48&lt;=0,"✓ PAID","OUTSTANDING"))</f>
        <v/>
      </c>
      <c r="S48" s="28"/>
      <c r="T48" s="29" t="str">
        <f aca="false">IF(S48="Yes",IF(B48&gt;=DATE(2025,6,1),200,100),"")</f>
        <v/>
      </c>
      <c r="U48" s="27"/>
      <c r="V48" s="21"/>
    </row>
    <row r="49" customFormat="false" ht="15" hidden="false" customHeight="false" outlineLevel="0" collapsed="false">
      <c r="A49" s="18" t="str">
        <f aca="false">IF(B49&lt;&gt;"",TEXT(ROW()-1,"000"),"")</f>
        <v/>
      </c>
      <c r="B49" s="30"/>
      <c r="C49" s="31" t="str">
        <f aca="false">IF(B49&lt;&gt;"",TEXT(B49,"MMMM YYYY"),"")</f>
        <v/>
      </c>
      <c r="D49" s="18"/>
      <c r="E49" s="32"/>
      <c r="F49" s="32"/>
      <c r="G49" s="32"/>
      <c r="H49" s="32"/>
      <c r="I49" s="18"/>
      <c r="J49" s="19"/>
      <c r="K49" s="19"/>
      <c r="L49" s="19"/>
      <c r="M49" s="19" t="str">
        <f aca="false">IF(J49="","",J49+IF(K49="",0,K49)-IF(L49="",0,L49))</f>
        <v/>
      </c>
      <c r="N49" s="32"/>
      <c r="O49" s="19" t="str">
        <f aca="false">IF(M49="","",M49*0.5)</f>
        <v/>
      </c>
      <c r="P49" s="19"/>
      <c r="Q49" s="19" t="str">
        <f aca="false">IF(M49="","",M49-IF(P49="",0,P49))</f>
        <v/>
      </c>
      <c r="R49" s="18" t="str">
        <f aca="false">IF(M49="","",IF(Q49&lt;=0,"✓ PAID","OUTSTANDING"))</f>
        <v/>
      </c>
      <c r="S49" s="33"/>
      <c r="T49" s="34" t="str">
        <f aca="false">IF(S49="Yes",IF(B49&gt;=DATE(2025,6,1),200,100),"")</f>
        <v/>
      </c>
      <c r="U49" s="32"/>
      <c r="V49" s="18"/>
    </row>
    <row r="50" customFormat="false" ht="15" hidden="false" customHeight="false" outlineLevel="0" collapsed="false">
      <c r="A50" s="21" t="str">
        <f aca="false">IF(B50&lt;&gt;"",TEXT(ROW()-1,"000"),"")</f>
        <v/>
      </c>
      <c r="B50" s="25"/>
      <c r="C50" s="26" t="str">
        <f aca="false">IF(B50&lt;&gt;"",TEXT(B50,"MMMM YYYY"),"")</f>
        <v/>
      </c>
      <c r="D50" s="21"/>
      <c r="E50" s="27"/>
      <c r="F50" s="27"/>
      <c r="G50" s="27"/>
      <c r="H50" s="27"/>
      <c r="I50" s="21"/>
      <c r="J50" s="22"/>
      <c r="K50" s="22"/>
      <c r="L50" s="22"/>
      <c r="M50" s="22" t="str">
        <f aca="false">IF(J50="","",J50+IF(K50="",0,K50)-IF(L50="",0,L50))</f>
        <v/>
      </c>
      <c r="N50" s="27"/>
      <c r="O50" s="22" t="str">
        <f aca="false">IF(M50="","",M50*0.5)</f>
        <v/>
      </c>
      <c r="P50" s="22"/>
      <c r="Q50" s="22" t="str">
        <f aca="false">IF(M50="","",M50-IF(P50="",0,P50))</f>
        <v/>
      </c>
      <c r="R50" s="21" t="str">
        <f aca="false">IF(M50="","",IF(Q50&lt;=0,"✓ PAID","OUTSTANDING"))</f>
        <v/>
      </c>
      <c r="S50" s="28"/>
      <c r="T50" s="29" t="str">
        <f aca="false">IF(S50="Yes",IF(B50&gt;=DATE(2025,6,1),200,100),"")</f>
        <v/>
      </c>
      <c r="U50" s="27"/>
      <c r="V50" s="21"/>
    </row>
    <row r="51" customFormat="false" ht="15" hidden="false" customHeight="false" outlineLevel="0" collapsed="false">
      <c r="A51" s="18" t="str">
        <f aca="false">IF(B51&lt;&gt;"",TEXT(ROW()-1,"000"),"")</f>
        <v/>
      </c>
      <c r="B51" s="30"/>
      <c r="C51" s="31" t="str">
        <f aca="false">IF(B51&lt;&gt;"",TEXT(B51,"MMMM YYYY"),"")</f>
        <v/>
      </c>
      <c r="D51" s="18"/>
      <c r="E51" s="32"/>
      <c r="F51" s="32"/>
      <c r="G51" s="32"/>
      <c r="H51" s="32"/>
      <c r="I51" s="18"/>
      <c r="J51" s="19"/>
      <c r="K51" s="19"/>
      <c r="L51" s="19"/>
      <c r="M51" s="19" t="str">
        <f aca="false">IF(J51="","",J51+IF(K51="",0,K51)-IF(L51="",0,L51))</f>
        <v/>
      </c>
      <c r="N51" s="32"/>
      <c r="O51" s="19" t="str">
        <f aca="false">IF(M51="","",M51*0.5)</f>
        <v/>
      </c>
      <c r="P51" s="19"/>
      <c r="Q51" s="19" t="str">
        <f aca="false">IF(M51="","",M51-IF(P51="",0,P51))</f>
        <v/>
      </c>
      <c r="R51" s="18" t="str">
        <f aca="false">IF(M51="","",IF(Q51&lt;=0,"✓ PAID","OUTSTANDING"))</f>
        <v/>
      </c>
      <c r="S51" s="33"/>
      <c r="T51" s="34" t="str">
        <f aca="false">IF(S51="Yes",IF(B51&gt;=DATE(2025,6,1),200,100),"")</f>
        <v/>
      </c>
      <c r="U51" s="32"/>
      <c r="V51" s="18"/>
    </row>
    <row r="52" customFormat="false" ht="15" hidden="false" customHeight="false" outlineLevel="0" collapsed="false">
      <c r="A52" s="21" t="str">
        <f aca="false">IF(B52&lt;&gt;"",TEXT(ROW()-1,"000"),"")</f>
        <v/>
      </c>
      <c r="B52" s="25"/>
      <c r="C52" s="26" t="str">
        <f aca="false">IF(B52&lt;&gt;"",TEXT(B52,"MMMM YYYY"),"")</f>
        <v/>
      </c>
      <c r="D52" s="21"/>
      <c r="E52" s="27"/>
      <c r="F52" s="27"/>
      <c r="G52" s="27"/>
      <c r="H52" s="27"/>
      <c r="I52" s="21"/>
      <c r="J52" s="22"/>
      <c r="K52" s="22"/>
      <c r="L52" s="22"/>
      <c r="M52" s="22" t="str">
        <f aca="false">IF(J52="","",J52+IF(K52="",0,K52)-IF(L52="",0,L52))</f>
        <v/>
      </c>
      <c r="N52" s="27"/>
      <c r="O52" s="22" t="str">
        <f aca="false">IF(M52="","",M52*0.5)</f>
        <v/>
      </c>
      <c r="P52" s="22"/>
      <c r="Q52" s="22" t="str">
        <f aca="false">IF(M52="","",M52-IF(P52="",0,P52))</f>
        <v/>
      </c>
      <c r="R52" s="21" t="str">
        <f aca="false">IF(M52="","",IF(Q52&lt;=0,"✓ PAID","OUTSTANDING"))</f>
        <v/>
      </c>
      <c r="S52" s="28"/>
      <c r="T52" s="29" t="str">
        <f aca="false">IF(S52="Yes",IF(B52&gt;=DATE(2025,6,1),200,100),"")</f>
        <v/>
      </c>
      <c r="U52" s="27"/>
      <c r="V52" s="21"/>
    </row>
    <row r="53" customFormat="false" ht="15" hidden="false" customHeight="false" outlineLevel="0" collapsed="false">
      <c r="A53" s="18" t="str">
        <f aca="false">IF(B53&lt;&gt;"",TEXT(ROW()-1,"000"),"")</f>
        <v/>
      </c>
      <c r="B53" s="30"/>
      <c r="C53" s="31" t="str">
        <f aca="false">IF(B53&lt;&gt;"",TEXT(B53,"MMMM YYYY"),"")</f>
        <v/>
      </c>
      <c r="D53" s="18"/>
      <c r="E53" s="32"/>
      <c r="F53" s="32"/>
      <c r="G53" s="32"/>
      <c r="H53" s="32"/>
      <c r="I53" s="18"/>
      <c r="J53" s="19"/>
      <c r="K53" s="19"/>
      <c r="L53" s="19"/>
      <c r="M53" s="19" t="str">
        <f aca="false">IF(J53="","",J53+IF(K53="",0,K53)-IF(L53="",0,L53))</f>
        <v/>
      </c>
      <c r="N53" s="32"/>
      <c r="O53" s="19" t="str">
        <f aca="false">IF(M53="","",M53*0.5)</f>
        <v/>
      </c>
      <c r="P53" s="19"/>
      <c r="Q53" s="19" t="str">
        <f aca="false">IF(M53="","",M53-IF(P53="",0,P53))</f>
        <v/>
      </c>
      <c r="R53" s="18" t="str">
        <f aca="false">IF(M53="","",IF(Q53&lt;=0,"✓ PAID","OUTSTANDING"))</f>
        <v/>
      </c>
      <c r="S53" s="33"/>
      <c r="T53" s="34" t="str">
        <f aca="false">IF(S53="Yes",IF(B53&gt;=DATE(2025,6,1),200,100),"")</f>
        <v/>
      </c>
      <c r="U53" s="32"/>
      <c r="V53" s="18"/>
    </row>
    <row r="54" customFormat="false" ht="15" hidden="false" customHeight="false" outlineLevel="0" collapsed="false">
      <c r="A54" s="21" t="str">
        <f aca="false">IF(B54&lt;&gt;"",TEXT(ROW()-1,"000"),"")</f>
        <v/>
      </c>
      <c r="B54" s="25"/>
      <c r="C54" s="26" t="str">
        <f aca="false">IF(B54&lt;&gt;"",TEXT(B54,"MMMM YYYY"),"")</f>
        <v/>
      </c>
      <c r="D54" s="21"/>
      <c r="E54" s="27"/>
      <c r="F54" s="27"/>
      <c r="G54" s="27"/>
      <c r="H54" s="27"/>
      <c r="I54" s="21"/>
      <c r="J54" s="22"/>
      <c r="K54" s="22"/>
      <c r="L54" s="22"/>
      <c r="M54" s="22" t="str">
        <f aca="false">IF(J54="","",J54+IF(K54="",0,K54)-IF(L54="",0,L54))</f>
        <v/>
      </c>
      <c r="N54" s="27"/>
      <c r="O54" s="22" t="str">
        <f aca="false">IF(M54="","",M54*0.5)</f>
        <v/>
      </c>
      <c r="P54" s="22"/>
      <c r="Q54" s="22" t="str">
        <f aca="false">IF(M54="","",M54-IF(P54="",0,P54))</f>
        <v/>
      </c>
      <c r="R54" s="21" t="str">
        <f aca="false">IF(M54="","",IF(Q54&lt;=0,"✓ PAID","OUTSTANDING"))</f>
        <v/>
      </c>
      <c r="S54" s="28"/>
      <c r="T54" s="29" t="str">
        <f aca="false">IF(S54="Yes",IF(B54&gt;=DATE(2025,6,1),200,100),"")</f>
        <v/>
      </c>
      <c r="U54" s="27"/>
      <c r="V54" s="21"/>
    </row>
    <row r="55" customFormat="false" ht="15" hidden="false" customHeight="false" outlineLevel="0" collapsed="false">
      <c r="A55" s="18" t="str">
        <f aca="false">IF(B55&lt;&gt;"",TEXT(ROW()-1,"000"),"")</f>
        <v/>
      </c>
      <c r="B55" s="30"/>
      <c r="C55" s="31" t="str">
        <f aca="false">IF(B55&lt;&gt;"",TEXT(B55,"MMMM YYYY"),"")</f>
        <v/>
      </c>
      <c r="D55" s="18"/>
      <c r="E55" s="32"/>
      <c r="F55" s="32"/>
      <c r="G55" s="32"/>
      <c r="H55" s="32"/>
      <c r="I55" s="18"/>
      <c r="J55" s="19"/>
      <c r="K55" s="19"/>
      <c r="L55" s="19"/>
      <c r="M55" s="19" t="str">
        <f aca="false">IF(J55="","",J55+IF(K55="",0,K55)-IF(L55="",0,L55))</f>
        <v/>
      </c>
      <c r="N55" s="32"/>
      <c r="O55" s="19" t="str">
        <f aca="false">IF(M55="","",M55*0.5)</f>
        <v/>
      </c>
      <c r="P55" s="19"/>
      <c r="Q55" s="19" t="str">
        <f aca="false">IF(M55="","",M55-IF(P55="",0,P55))</f>
        <v/>
      </c>
      <c r="R55" s="18" t="str">
        <f aca="false">IF(M55="","",IF(Q55&lt;=0,"✓ PAID","OUTSTANDING"))</f>
        <v/>
      </c>
      <c r="S55" s="33"/>
      <c r="T55" s="34" t="str">
        <f aca="false">IF(S55="Yes",IF(B55&gt;=DATE(2025,6,1),200,100),"")</f>
        <v/>
      </c>
      <c r="U55" s="32"/>
      <c r="V55" s="18"/>
    </row>
    <row r="56" customFormat="false" ht="15" hidden="false" customHeight="false" outlineLevel="0" collapsed="false">
      <c r="A56" s="21" t="str">
        <f aca="false">IF(B56&lt;&gt;"",TEXT(ROW()-1,"000"),"")</f>
        <v/>
      </c>
      <c r="B56" s="25"/>
      <c r="C56" s="26" t="str">
        <f aca="false">IF(B56&lt;&gt;"",TEXT(B56,"MMMM YYYY"),"")</f>
        <v/>
      </c>
      <c r="D56" s="21"/>
      <c r="E56" s="27"/>
      <c r="F56" s="27"/>
      <c r="G56" s="27"/>
      <c r="H56" s="27"/>
      <c r="I56" s="21"/>
      <c r="J56" s="22"/>
      <c r="K56" s="22"/>
      <c r="L56" s="22"/>
      <c r="M56" s="22" t="str">
        <f aca="false">IF(J56="","",J56+IF(K56="",0,K56)-IF(L56="",0,L56))</f>
        <v/>
      </c>
      <c r="N56" s="27"/>
      <c r="O56" s="22" t="str">
        <f aca="false">IF(M56="","",M56*0.5)</f>
        <v/>
      </c>
      <c r="P56" s="22"/>
      <c r="Q56" s="22" t="str">
        <f aca="false">IF(M56="","",M56-IF(P56="",0,P56))</f>
        <v/>
      </c>
      <c r="R56" s="21" t="str">
        <f aca="false">IF(M56="","",IF(Q56&lt;=0,"✓ PAID","OUTSTANDING"))</f>
        <v/>
      </c>
      <c r="S56" s="28"/>
      <c r="T56" s="29" t="str">
        <f aca="false">IF(S56="Yes",IF(B56&gt;=DATE(2025,6,1),200,100),"")</f>
        <v/>
      </c>
      <c r="U56" s="27"/>
      <c r="V56" s="21"/>
    </row>
    <row r="57" customFormat="false" ht="15" hidden="false" customHeight="false" outlineLevel="0" collapsed="false">
      <c r="A57" s="18" t="str">
        <f aca="false">IF(B57&lt;&gt;"",TEXT(ROW()-1,"000"),"")</f>
        <v/>
      </c>
      <c r="B57" s="30"/>
      <c r="C57" s="31" t="str">
        <f aca="false">IF(B57&lt;&gt;"",TEXT(B57,"MMMM YYYY"),"")</f>
        <v/>
      </c>
      <c r="D57" s="18"/>
      <c r="E57" s="32"/>
      <c r="F57" s="32"/>
      <c r="G57" s="32"/>
      <c r="H57" s="32"/>
      <c r="I57" s="18"/>
      <c r="J57" s="19"/>
      <c r="K57" s="19"/>
      <c r="L57" s="19"/>
      <c r="M57" s="19" t="str">
        <f aca="false">IF(J57="","",J57+IF(K57="",0,K57)-IF(L57="",0,L57))</f>
        <v/>
      </c>
      <c r="N57" s="32"/>
      <c r="O57" s="19" t="str">
        <f aca="false">IF(M57="","",M57*0.5)</f>
        <v/>
      </c>
      <c r="P57" s="19"/>
      <c r="Q57" s="19" t="str">
        <f aca="false">IF(M57="","",M57-IF(P57="",0,P57))</f>
        <v/>
      </c>
      <c r="R57" s="18" t="str">
        <f aca="false">IF(M57="","",IF(Q57&lt;=0,"✓ PAID","OUTSTANDING"))</f>
        <v/>
      </c>
      <c r="S57" s="33"/>
      <c r="T57" s="34" t="str">
        <f aca="false">IF(S57="Yes",IF(B57&gt;=DATE(2025,6,1),200,100),"")</f>
        <v/>
      </c>
      <c r="U57" s="32"/>
      <c r="V57" s="18"/>
    </row>
    <row r="58" customFormat="false" ht="15" hidden="false" customHeight="false" outlineLevel="0" collapsed="false">
      <c r="A58" s="21" t="str">
        <f aca="false">IF(B58&lt;&gt;"",TEXT(ROW()-1,"000"),"")</f>
        <v/>
      </c>
      <c r="B58" s="25"/>
      <c r="C58" s="26" t="str">
        <f aca="false">IF(B58&lt;&gt;"",TEXT(B58,"MMMM YYYY"),"")</f>
        <v/>
      </c>
      <c r="D58" s="21"/>
      <c r="E58" s="27"/>
      <c r="F58" s="27"/>
      <c r="G58" s="27"/>
      <c r="H58" s="27"/>
      <c r="I58" s="21"/>
      <c r="J58" s="22"/>
      <c r="K58" s="22"/>
      <c r="L58" s="22"/>
      <c r="M58" s="22" t="str">
        <f aca="false">IF(J58="","",J58+IF(K58="",0,K58)-IF(L58="",0,L58))</f>
        <v/>
      </c>
      <c r="N58" s="27"/>
      <c r="O58" s="22" t="str">
        <f aca="false">IF(M58="","",M58*0.5)</f>
        <v/>
      </c>
      <c r="P58" s="22"/>
      <c r="Q58" s="22" t="str">
        <f aca="false">IF(M58="","",M58-IF(P58="",0,P58))</f>
        <v/>
      </c>
      <c r="R58" s="21" t="str">
        <f aca="false">IF(M58="","",IF(Q58&lt;=0,"✓ PAID","OUTSTANDING"))</f>
        <v/>
      </c>
      <c r="S58" s="28"/>
      <c r="T58" s="29" t="str">
        <f aca="false">IF(S58="Yes",IF(B58&gt;=DATE(2025,6,1),200,100),"")</f>
        <v/>
      </c>
      <c r="U58" s="27"/>
      <c r="V58" s="21"/>
    </row>
    <row r="59" customFormat="false" ht="15" hidden="false" customHeight="false" outlineLevel="0" collapsed="false">
      <c r="A59" s="18" t="str">
        <f aca="false">IF(B59&lt;&gt;"",TEXT(ROW()-1,"000"),"")</f>
        <v/>
      </c>
      <c r="B59" s="30"/>
      <c r="C59" s="31" t="str">
        <f aca="false">IF(B59&lt;&gt;"",TEXT(B59,"MMMM YYYY"),"")</f>
        <v/>
      </c>
      <c r="D59" s="18"/>
      <c r="E59" s="32"/>
      <c r="F59" s="32"/>
      <c r="G59" s="32"/>
      <c r="H59" s="32"/>
      <c r="I59" s="18"/>
      <c r="J59" s="19"/>
      <c r="K59" s="19"/>
      <c r="L59" s="19"/>
      <c r="M59" s="19" t="str">
        <f aca="false">IF(J59="","",J59+IF(K59="",0,K59)-IF(L59="",0,L59))</f>
        <v/>
      </c>
      <c r="N59" s="32"/>
      <c r="O59" s="19" t="str">
        <f aca="false">IF(M59="","",M59*0.5)</f>
        <v/>
      </c>
      <c r="P59" s="19"/>
      <c r="Q59" s="19" t="str">
        <f aca="false">IF(M59="","",M59-IF(P59="",0,P59))</f>
        <v/>
      </c>
      <c r="R59" s="18" t="str">
        <f aca="false">IF(M59="","",IF(Q59&lt;=0,"✓ PAID","OUTSTANDING"))</f>
        <v/>
      </c>
      <c r="S59" s="33"/>
      <c r="T59" s="34" t="str">
        <f aca="false">IF(S59="Yes",IF(B59&gt;=DATE(2025,6,1),200,100),"")</f>
        <v/>
      </c>
      <c r="U59" s="32"/>
      <c r="V59" s="18"/>
    </row>
    <row r="60" customFormat="false" ht="15" hidden="false" customHeight="false" outlineLevel="0" collapsed="false">
      <c r="A60" s="21" t="str">
        <f aca="false">IF(B60&lt;&gt;"",TEXT(ROW()-1,"000"),"")</f>
        <v/>
      </c>
      <c r="B60" s="25"/>
      <c r="C60" s="26" t="str">
        <f aca="false">IF(B60&lt;&gt;"",TEXT(B60,"MMMM YYYY"),"")</f>
        <v/>
      </c>
      <c r="D60" s="21"/>
      <c r="E60" s="27"/>
      <c r="F60" s="27"/>
      <c r="G60" s="27"/>
      <c r="H60" s="27"/>
      <c r="I60" s="21"/>
      <c r="J60" s="22"/>
      <c r="K60" s="22"/>
      <c r="L60" s="22"/>
      <c r="M60" s="22" t="str">
        <f aca="false">IF(J60="","",J60+IF(K60="",0,K60)-IF(L60="",0,L60))</f>
        <v/>
      </c>
      <c r="N60" s="27"/>
      <c r="O60" s="22" t="str">
        <f aca="false">IF(M60="","",M60*0.5)</f>
        <v/>
      </c>
      <c r="P60" s="22"/>
      <c r="Q60" s="22" t="str">
        <f aca="false">IF(M60="","",M60-IF(P60="",0,P60))</f>
        <v/>
      </c>
      <c r="R60" s="21" t="str">
        <f aca="false">IF(M60="","",IF(Q60&lt;=0,"✓ PAID","OUTSTANDING"))</f>
        <v/>
      </c>
      <c r="S60" s="28"/>
      <c r="T60" s="29" t="str">
        <f aca="false">IF(S60="Yes",IF(B60&gt;=DATE(2025,6,1),200,100),"")</f>
        <v/>
      </c>
      <c r="U60" s="27"/>
      <c r="V60" s="21"/>
    </row>
    <row r="61" customFormat="false" ht="15" hidden="false" customHeight="false" outlineLevel="0" collapsed="false">
      <c r="A61" s="18" t="str">
        <f aca="false">IF(B61&lt;&gt;"",TEXT(ROW()-1,"000"),"")</f>
        <v/>
      </c>
      <c r="B61" s="30"/>
      <c r="C61" s="31" t="str">
        <f aca="false">IF(B61&lt;&gt;"",TEXT(B61,"MMMM YYYY"),"")</f>
        <v/>
      </c>
      <c r="D61" s="18"/>
      <c r="E61" s="32"/>
      <c r="F61" s="32"/>
      <c r="G61" s="32"/>
      <c r="H61" s="32"/>
      <c r="I61" s="18"/>
      <c r="J61" s="19"/>
      <c r="K61" s="19"/>
      <c r="L61" s="19"/>
      <c r="M61" s="19" t="str">
        <f aca="false">IF(J61="","",J61+IF(K61="",0,K61)-IF(L61="",0,L61))</f>
        <v/>
      </c>
      <c r="N61" s="32"/>
      <c r="O61" s="19" t="str">
        <f aca="false">IF(M61="","",M61*0.5)</f>
        <v/>
      </c>
      <c r="P61" s="19"/>
      <c r="Q61" s="19" t="str">
        <f aca="false">IF(M61="","",M61-IF(P61="",0,P61))</f>
        <v/>
      </c>
      <c r="R61" s="18" t="str">
        <f aca="false">IF(M61="","",IF(Q61&lt;=0,"✓ PAID","OUTSTANDING"))</f>
        <v/>
      </c>
      <c r="S61" s="33"/>
      <c r="T61" s="34" t="str">
        <f aca="false">IF(S61="Yes",IF(B61&gt;=DATE(2025,6,1),200,100),"")</f>
        <v/>
      </c>
      <c r="U61" s="32"/>
      <c r="V61" s="18"/>
    </row>
    <row r="62" customFormat="false" ht="15" hidden="false" customHeight="false" outlineLevel="0" collapsed="false">
      <c r="A62" s="21" t="str">
        <f aca="false">IF(B62&lt;&gt;"",TEXT(ROW()-1,"000"),"")</f>
        <v/>
      </c>
      <c r="B62" s="25"/>
      <c r="C62" s="26" t="str">
        <f aca="false">IF(B62&lt;&gt;"",TEXT(B62,"MMMM YYYY"),"")</f>
        <v/>
      </c>
      <c r="D62" s="21"/>
      <c r="E62" s="27"/>
      <c r="F62" s="27"/>
      <c r="G62" s="27"/>
      <c r="H62" s="27"/>
      <c r="I62" s="21"/>
      <c r="J62" s="22"/>
      <c r="K62" s="22"/>
      <c r="L62" s="22"/>
      <c r="M62" s="22" t="str">
        <f aca="false">IF(J62="","",J62+IF(K62="",0,K62)-IF(L62="",0,L62))</f>
        <v/>
      </c>
      <c r="N62" s="27"/>
      <c r="O62" s="22" t="str">
        <f aca="false">IF(M62="","",M62*0.5)</f>
        <v/>
      </c>
      <c r="P62" s="22"/>
      <c r="Q62" s="22" t="str">
        <f aca="false">IF(M62="","",M62-IF(P62="",0,P62))</f>
        <v/>
      </c>
      <c r="R62" s="21" t="str">
        <f aca="false">IF(M62="","",IF(Q62&lt;=0,"✓ PAID","OUTSTANDING"))</f>
        <v/>
      </c>
      <c r="S62" s="28"/>
      <c r="T62" s="29" t="str">
        <f aca="false">IF(S62="Yes",IF(B62&gt;=DATE(2025,6,1),200,100),"")</f>
        <v/>
      </c>
      <c r="U62" s="27"/>
      <c r="V62" s="21"/>
    </row>
    <row r="63" customFormat="false" ht="15" hidden="false" customHeight="false" outlineLevel="0" collapsed="false">
      <c r="A63" s="18" t="str">
        <f aca="false">IF(B63&lt;&gt;"",TEXT(ROW()-1,"000"),"")</f>
        <v/>
      </c>
      <c r="B63" s="30"/>
      <c r="C63" s="31" t="str">
        <f aca="false">IF(B63&lt;&gt;"",TEXT(B63,"MMMM YYYY"),"")</f>
        <v/>
      </c>
      <c r="D63" s="18"/>
      <c r="E63" s="32"/>
      <c r="F63" s="32"/>
      <c r="G63" s="32"/>
      <c r="H63" s="32"/>
      <c r="I63" s="18"/>
      <c r="J63" s="19"/>
      <c r="K63" s="19"/>
      <c r="L63" s="19"/>
      <c r="M63" s="19" t="str">
        <f aca="false">IF(J63="","",J63+IF(K63="",0,K63)-IF(L63="",0,L63))</f>
        <v/>
      </c>
      <c r="N63" s="32"/>
      <c r="O63" s="19" t="str">
        <f aca="false">IF(M63="","",M63*0.5)</f>
        <v/>
      </c>
      <c r="P63" s="19"/>
      <c r="Q63" s="19" t="str">
        <f aca="false">IF(M63="","",M63-IF(P63="",0,P63))</f>
        <v/>
      </c>
      <c r="R63" s="18" t="str">
        <f aca="false">IF(M63="","",IF(Q63&lt;=0,"✓ PAID","OUTSTANDING"))</f>
        <v/>
      </c>
      <c r="S63" s="33"/>
      <c r="T63" s="34" t="str">
        <f aca="false">IF(S63="Yes",IF(B63&gt;=DATE(2025,6,1),200,100),"")</f>
        <v/>
      </c>
      <c r="U63" s="32"/>
      <c r="V63" s="18"/>
    </row>
    <row r="64" customFormat="false" ht="15" hidden="false" customHeight="false" outlineLevel="0" collapsed="false">
      <c r="A64" s="21" t="str">
        <f aca="false">IF(B64&lt;&gt;"",TEXT(ROW()-1,"000"),"")</f>
        <v/>
      </c>
      <c r="B64" s="25"/>
      <c r="C64" s="26" t="str">
        <f aca="false">IF(B64&lt;&gt;"",TEXT(B64,"MMMM YYYY"),"")</f>
        <v/>
      </c>
      <c r="D64" s="21"/>
      <c r="E64" s="27"/>
      <c r="F64" s="27"/>
      <c r="G64" s="27"/>
      <c r="H64" s="27"/>
      <c r="I64" s="21"/>
      <c r="J64" s="22"/>
      <c r="K64" s="22"/>
      <c r="L64" s="22"/>
      <c r="M64" s="22" t="str">
        <f aca="false">IF(J64="","",J64+IF(K64="",0,K64)-IF(L64="",0,L64))</f>
        <v/>
      </c>
      <c r="N64" s="27"/>
      <c r="O64" s="22" t="str">
        <f aca="false">IF(M64="","",M64*0.5)</f>
        <v/>
      </c>
      <c r="P64" s="22"/>
      <c r="Q64" s="22" t="str">
        <f aca="false">IF(M64="","",M64-IF(P64="",0,P64))</f>
        <v/>
      </c>
      <c r="R64" s="21" t="str">
        <f aca="false">IF(M64="","",IF(Q64&lt;=0,"✓ PAID","OUTSTANDING"))</f>
        <v/>
      </c>
      <c r="S64" s="28"/>
      <c r="T64" s="29" t="str">
        <f aca="false">IF(S64="Yes",IF(B64&gt;=DATE(2025,6,1),200,100),"")</f>
        <v/>
      </c>
      <c r="U64" s="27"/>
      <c r="V64" s="21"/>
    </row>
    <row r="65" customFormat="false" ht="15" hidden="false" customHeight="false" outlineLevel="0" collapsed="false">
      <c r="A65" s="18" t="str">
        <f aca="false">IF(B65&lt;&gt;"",TEXT(ROW()-1,"000"),"")</f>
        <v/>
      </c>
      <c r="B65" s="30"/>
      <c r="C65" s="31" t="str">
        <f aca="false">IF(B65&lt;&gt;"",TEXT(B65,"MMMM YYYY"),"")</f>
        <v/>
      </c>
      <c r="D65" s="18"/>
      <c r="E65" s="32"/>
      <c r="F65" s="32"/>
      <c r="G65" s="32"/>
      <c r="H65" s="32"/>
      <c r="I65" s="18"/>
      <c r="J65" s="19"/>
      <c r="K65" s="19"/>
      <c r="L65" s="19"/>
      <c r="M65" s="19" t="str">
        <f aca="false">IF(J65="","",J65+IF(K65="",0,K65)-IF(L65="",0,L65))</f>
        <v/>
      </c>
      <c r="N65" s="32"/>
      <c r="O65" s="19" t="str">
        <f aca="false">IF(M65="","",M65*0.5)</f>
        <v/>
      </c>
      <c r="P65" s="19"/>
      <c r="Q65" s="19" t="str">
        <f aca="false">IF(M65="","",M65-IF(P65="",0,P65))</f>
        <v/>
      </c>
      <c r="R65" s="18" t="str">
        <f aca="false">IF(M65="","",IF(Q65&lt;=0,"✓ PAID","OUTSTANDING"))</f>
        <v/>
      </c>
      <c r="S65" s="33"/>
      <c r="T65" s="34" t="str">
        <f aca="false">IF(S65="Yes",IF(B65&gt;=DATE(2025,6,1),200,100),"")</f>
        <v/>
      </c>
      <c r="U65" s="32"/>
      <c r="V65" s="18"/>
    </row>
    <row r="66" customFormat="false" ht="15" hidden="false" customHeight="false" outlineLevel="0" collapsed="false">
      <c r="A66" s="21" t="str">
        <f aca="false">IF(B66&lt;&gt;"",TEXT(ROW()-1,"000"),"")</f>
        <v/>
      </c>
      <c r="B66" s="25"/>
      <c r="C66" s="26" t="str">
        <f aca="false">IF(B66&lt;&gt;"",TEXT(B66,"MMMM YYYY"),"")</f>
        <v/>
      </c>
      <c r="D66" s="21"/>
      <c r="E66" s="27"/>
      <c r="F66" s="27"/>
      <c r="G66" s="27"/>
      <c r="H66" s="27"/>
      <c r="I66" s="21"/>
      <c r="J66" s="22"/>
      <c r="K66" s="22"/>
      <c r="L66" s="22"/>
      <c r="M66" s="22" t="str">
        <f aca="false">IF(J66="","",J66+IF(K66="",0,K66)-IF(L66="",0,L66))</f>
        <v/>
      </c>
      <c r="N66" s="27"/>
      <c r="O66" s="22" t="str">
        <f aca="false">IF(M66="","",M66*0.5)</f>
        <v/>
      </c>
      <c r="P66" s="22"/>
      <c r="Q66" s="22" t="str">
        <f aca="false">IF(M66="","",M66-IF(P66="",0,P66))</f>
        <v/>
      </c>
      <c r="R66" s="21" t="str">
        <f aca="false">IF(M66="","",IF(Q66&lt;=0,"✓ PAID","OUTSTANDING"))</f>
        <v/>
      </c>
      <c r="S66" s="28"/>
      <c r="T66" s="29" t="str">
        <f aca="false">IF(S66="Yes",IF(B66&gt;=DATE(2025,6,1),200,100),"")</f>
        <v/>
      </c>
      <c r="U66" s="27"/>
      <c r="V66" s="21"/>
    </row>
    <row r="67" customFormat="false" ht="15" hidden="false" customHeight="false" outlineLevel="0" collapsed="false">
      <c r="A67" s="18" t="str">
        <f aca="false">IF(B67&lt;&gt;"",TEXT(ROW()-1,"000"),"")</f>
        <v/>
      </c>
      <c r="B67" s="30"/>
      <c r="C67" s="31" t="str">
        <f aca="false">IF(B67&lt;&gt;"",TEXT(B67,"MMMM YYYY"),"")</f>
        <v/>
      </c>
      <c r="D67" s="18"/>
      <c r="E67" s="32"/>
      <c r="F67" s="32"/>
      <c r="G67" s="32"/>
      <c r="H67" s="32"/>
      <c r="I67" s="18"/>
      <c r="J67" s="19"/>
      <c r="K67" s="19"/>
      <c r="L67" s="19"/>
      <c r="M67" s="19" t="str">
        <f aca="false">IF(J67="","",J67+IF(K67="",0,K67)-IF(L67="",0,L67))</f>
        <v/>
      </c>
      <c r="N67" s="32"/>
      <c r="O67" s="19" t="str">
        <f aca="false">IF(M67="","",M67*0.5)</f>
        <v/>
      </c>
      <c r="P67" s="19"/>
      <c r="Q67" s="19" t="str">
        <f aca="false">IF(M67="","",M67-IF(P67="",0,P67))</f>
        <v/>
      </c>
      <c r="R67" s="18" t="str">
        <f aca="false">IF(M67="","",IF(Q67&lt;=0,"✓ PAID","OUTSTANDING"))</f>
        <v/>
      </c>
      <c r="S67" s="33"/>
      <c r="T67" s="34" t="str">
        <f aca="false">IF(S67="Yes",IF(B67&gt;=DATE(2025,6,1),200,100),"")</f>
        <v/>
      </c>
      <c r="U67" s="32"/>
      <c r="V67" s="18"/>
    </row>
    <row r="68" customFormat="false" ht="15" hidden="false" customHeight="false" outlineLevel="0" collapsed="false">
      <c r="A68" s="21" t="str">
        <f aca="false">IF(B68&lt;&gt;"",TEXT(ROW()-1,"000"),"")</f>
        <v/>
      </c>
      <c r="B68" s="25"/>
      <c r="C68" s="26" t="str">
        <f aca="false">IF(B68&lt;&gt;"",TEXT(B68,"MMMM YYYY"),"")</f>
        <v/>
      </c>
      <c r="D68" s="21"/>
      <c r="E68" s="27"/>
      <c r="F68" s="27"/>
      <c r="G68" s="27"/>
      <c r="H68" s="27"/>
      <c r="I68" s="21"/>
      <c r="J68" s="22"/>
      <c r="K68" s="22"/>
      <c r="L68" s="22"/>
      <c r="M68" s="22" t="str">
        <f aca="false">IF(J68="","",J68+IF(K68="",0,K68)-IF(L68="",0,L68))</f>
        <v/>
      </c>
      <c r="N68" s="27"/>
      <c r="O68" s="22" t="str">
        <f aca="false">IF(M68="","",M68*0.5)</f>
        <v/>
      </c>
      <c r="P68" s="22"/>
      <c r="Q68" s="22" t="str">
        <f aca="false">IF(M68="","",M68-IF(P68="",0,P68))</f>
        <v/>
      </c>
      <c r="R68" s="21" t="str">
        <f aca="false">IF(M68="","",IF(Q68&lt;=0,"✓ PAID","OUTSTANDING"))</f>
        <v/>
      </c>
      <c r="S68" s="28"/>
      <c r="T68" s="29" t="str">
        <f aca="false">IF(S68="Yes",IF(B68&gt;=DATE(2025,6,1),200,100),"")</f>
        <v/>
      </c>
      <c r="U68" s="27"/>
      <c r="V68" s="21"/>
    </row>
    <row r="69" customFormat="false" ht="15" hidden="false" customHeight="false" outlineLevel="0" collapsed="false">
      <c r="A69" s="18" t="str">
        <f aca="false">IF(B69&lt;&gt;"",TEXT(ROW()-1,"000"),"")</f>
        <v/>
      </c>
      <c r="B69" s="30"/>
      <c r="C69" s="31" t="str">
        <f aca="false">IF(B69&lt;&gt;"",TEXT(B69,"MMMM YYYY"),"")</f>
        <v/>
      </c>
      <c r="D69" s="18"/>
      <c r="E69" s="32"/>
      <c r="F69" s="32"/>
      <c r="G69" s="32"/>
      <c r="H69" s="32"/>
      <c r="I69" s="18"/>
      <c r="J69" s="19"/>
      <c r="K69" s="19"/>
      <c r="L69" s="19"/>
      <c r="M69" s="19" t="str">
        <f aca="false">IF(J69="","",J69+IF(K69="",0,K69)-IF(L69="",0,L69))</f>
        <v/>
      </c>
      <c r="N69" s="32"/>
      <c r="O69" s="19" t="str">
        <f aca="false">IF(M69="","",M69*0.5)</f>
        <v/>
      </c>
      <c r="P69" s="19"/>
      <c r="Q69" s="19" t="str">
        <f aca="false">IF(M69="","",M69-IF(P69="",0,P69))</f>
        <v/>
      </c>
      <c r="R69" s="18" t="str">
        <f aca="false">IF(M69="","",IF(Q69&lt;=0,"✓ PAID","OUTSTANDING"))</f>
        <v/>
      </c>
      <c r="S69" s="33"/>
      <c r="T69" s="34" t="str">
        <f aca="false">IF(S69="Yes",IF(B69&gt;=DATE(2025,6,1),200,100),"")</f>
        <v/>
      </c>
      <c r="U69" s="32"/>
      <c r="V69" s="18"/>
    </row>
    <row r="70" customFormat="false" ht="15" hidden="false" customHeight="false" outlineLevel="0" collapsed="false">
      <c r="A70" s="21" t="str">
        <f aca="false">IF(B70&lt;&gt;"",TEXT(ROW()-1,"000"),"")</f>
        <v/>
      </c>
      <c r="B70" s="25"/>
      <c r="C70" s="26" t="str">
        <f aca="false">IF(B70&lt;&gt;"",TEXT(B70,"MMMM YYYY"),"")</f>
        <v/>
      </c>
      <c r="D70" s="21"/>
      <c r="E70" s="27"/>
      <c r="F70" s="27"/>
      <c r="G70" s="27"/>
      <c r="H70" s="27"/>
      <c r="I70" s="21"/>
      <c r="J70" s="22"/>
      <c r="K70" s="22"/>
      <c r="L70" s="22"/>
      <c r="M70" s="22" t="str">
        <f aca="false">IF(J70="","",J70+IF(K70="",0,K70)-IF(L70="",0,L70))</f>
        <v/>
      </c>
      <c r="N70" s="27"/>
      <c r="O70" s="22" t="str">
        <f aca="false">IF(M70="","",M70*0.5)</f>
        <v/>
      </c>
      <c r="P70" s="22"/>
      <c r="Q70" s="22" t="str">
        <f aca="false">IF(M70="","",M70-IF(P70="",0,P70))</f>
        <v/>
      </c>
      <c r="R70" s="21" t="str">
        <f aca="false">IF(M70="","",IF(Q70&lt;=0,"✓ PAID","OUTSTANDING"))</f>
        <v/>
      </c>
      <c r="S70" s="28"/>
      <c r="T70" s="29" t="str">
        <f aca="false">IF(S70="Yes",IF(B70&gt;=DATE(2025,6,1),200,100),"")</f>
        <v/>
      </c>
      <c r="U70" s="27"/>
      <c r="V70" s="21"/>
    </row>
    <row r="71" customFormat="false" ht="15" hidden="false" customHeight="false" outlineLevel="0" collapsed="false">
      <c r="A71" s="18" t="str">
        <f aca="false">IF(B71&lt;&gt;"",TEXT(ROW()-1,"000"),"")</f>
        <v/>
      </c>
      <c r="B71" s="30"/>
      <c r="C71" s="31" t="str">
        <f aca="false">IF(B71&lt;&gt;"",TEXT(B71,"MMMM YYYY"),"")</f>
        <v/>
      </c>
      <c r="D71" s="18"/>
      <c r="E71" s="32"/>
      <c r="F71" s="32"/>
      <c r="G71" s="32"/>
      <c r="H71" s="32"/>
      <c r="I71" s="18"/>
      <c r="J71" s="19"/>
      <c r="K71" s="19"/>
      <c r="L71" s="19"/>
      <c r="M71" s="19" t="str">
        <f aca="false">IF(J71="","",J71+IF(K71="",0,K71)-IF(L71="",0,L71))</f>
        <v/>
      </c>
      <c r="N71" s="32"/>
      <c r="O71" s="19" t="str">
        <f aca="false">IF(M71="","",M71*0.5)</f>
        <v/>
      </c>
      <c r="P71" s="19"/>
      <c r="Q71" s="19" t="str">
        <f aca="false">IF(M71="","",M71-IF(P71="",0,P71))</f>
        <v/>
      </c>
      <c r="R71" s="18" t="str">
        <f aca="false">IF(M71="","",IF(Q71&lt;=0,"✓ PAID","OUTSTANDING"))</f>
        <v/>
      </c>
      <c r="S71" s="33"/>
      <c r="T71" s="34" t="str">
        <f aca="false">IF(S71="Yes",IF(B71&gt;=DATE(2025,6,1),200,100),"")</f>
        <v/>
      </c>
      <c r="U71" s="32"/>
      <c r="V71" s="18"/>
    </row>
    <row r="72" customFormat="false" ht="15" hidden="false" customHeight="false" outlineLevel="0" collapsed="false">
      <c r="A72" s="21" t="str">
        <f aca="false">IF(B72&lt;&gt;"",TEXT(ROW()-1,"000"),"")</f>
        <v/>
      </c>
      <c r="B72" s="25"/>
      <c r="C72" s="26" t="str">
        <f aca="false">IF(B72&lt;&gt;"",TEXT(B72,"MMMM YYYY"),"")</f>
        <v/>
      </c>
      <c r="D72" s="21"/>
      <c r="E72" s="27"/>
      <c r="F72" s="27"/>
      <c r="G72" s="27"/>
      <c r="H72" s="27"/>
      <c r="I72" s="21"/>
      <c r="J72" s="22"/>
      <c r="K72" s="22"/>
      <c r="L72" s="22"/>
      <c r="M72" s="22" t="str">
        <f aca="false">IF(J72="","",J72+IF(K72="",0,K72)-IF(L72="",0,L72))</f>
        <v/>
      </c>
      <c r="N72" s="27"/>
      <c r="O72" s="22" t="str">
        <f aca="false">IF(M72="","",M72*0.5)</f>
        <v/>
      </c>
      <c r="P72" s="22"/>
      <c r="Q72" s="22" t="str">
        <f aca="false">IF(M72="","",M72-IF(P72="",0,P72))</f>
        <v/>
      </c>
      <c r="R72" s="21" t="str">
        <f aca="false">IF(M72="","",IF(Q72&lt;=0,"✓ PAID","OUTSTANDING"))</f>
        <v/>
      </c>
      <c r="S72" s="28"/>
      <c r="T72" s="29" t="str">
        <f aca="false">IF(S72="Yes",IF(B72&gt;=DATE(2025,6,1),200,100),"")</f>
        <v/>
      </c>
      <c r="U72" s="27"/>
      <c r="V72" s="21"/>
    </row>
    <row r="73" customFormat="false" ht="15" hidden="false" customHeight="false" outlineLevel="0" collapsed="false">
      <c r="A73" s="18" t="str">
        <f aca="false">IF(B73&lt;&gt;"",TEXT(ROW()-1,"000"),"")</f>
        <v/>
      </c>
      <c r="B73" s="30"/>
      <c r="C73" s="31" t="str">
        <f aca="false">IF(B73&lt;&gt;"",TEXT(B73,"MMMM YYYY"),"")</f>
        <v/>
      </c>
      <c r="D73" s="18"/>
      <c r="E73" s="32"/>
      <c r="F73" s="32"/>
      <c r="G73" s="32"/>
      <c r="H73" s="32"/>
      <c r="I73" s="18"/>
      <c r="J73" s="19"/>
      <c r="K73" s="19"/>
      <c r="L73" s="19"/>
      <c r="M73" s="19" t="str">
        <f aca="false">IF(J73="","",J73+IF(K73="",0,K73)-IF(L73="",0,L73))</f>
        <v/>
      </c>
      <c r="N73" s="32"/>
      <c r="O73" s="19" t="str">
        <f aca="false">IF(M73="","",M73*0.5)</f>
        <v/>
      </c>
      <c r="P73" s="19"/>
      <c r="Q73" s="19" t="str">
        <f aca="false">IF(M73="","",M73-IF(P73="",0,P73))</f>
        <v/>
      </c>
      <c r="R73" s="18" t="str">
        <f aca="false">IF(M73="","",IF(Q73&lt;=0,"✓ PAID","OUTSTANDING"))</f>
        <v/>
      </c>
      <c r="S73" s="33"/>
      <c r="T73" s="34" t="str">
        <f aca="false">IF(S73="Yes",IF(B73&gt;=DATE(2025,6,1),200,100),"")</f>
        <v/>
      </c>
      <c r="U73" s="32"/>
      <c r="V73" s="18"/>
    </row>
    <row r="74" customFormat="false" ht="15" hidden="false" customHeight="false" outlineLevel="0" collapsed="false">
      <c r="A74" s="21" t="str">
        <f aca="false">IF(B74&lt;&gt;"",TEXT(ROW()-1,"000"),"")</f>
        <v/>
      </c>
      <c r="B74" s="25"/>
      <c r="C74" s="26" t="str">
        <f aca="false">IF(B74&lt;&gt;"",TEXT(B74,"MMMM YYYY"),"")</f>
        <v/>
      </c>
      <c r="D74" s="21"/>
      <c r="E74" s="27"/>
      <c r="F74" s="27"/>
      <c r="G74" s="27"/>
      <c r="H74" s="27"/>
      <c r="I74" s="21"/>
      <c r="J74" s="22"/>
      <c r="K74" s="22"/>
      <c r="L74" s="22"/>
      <c r="M74" s="22" t="str">
        <f aca="false">IF(J74="","",J74+IF(K74="",0,K74)-IF(L74="",0,L74))</f>
        <v/>
      </c>
      <c r="N74" s="27"/>
      <c r="O74" s="22" t="str">
        <f aca="false">IF(M74="","",M74*0.5)</f>
        <v/>
      </c>
      <c r="P74" s="22"/>
      <c r="Q74" s="22" t="str">
        <f aca="false">IF(M74="","",M74-IF(P74="",0,P74))</f>
        <v/>
      </c>
      <c r="R74" s="21" t="str">
        <f aca="false">IF(M74="","",IF(Q74&lt;=0,"✓ PAID","OUTSTANDING"))</f>
        <v/>
      </c>
      <c r="S74" s="28"/>
      <c r="T74" s="29" t="str">
        <f aca="false">IF(S74="Yes",IF(B74&gt;=DATE(2025,6,1),200,100),"")</f>
        <v/>
      </c>
      <c r="U74" s="27"/>
      <c r="V74" s="21"/>
    </row>
    <row r="75" customFormat="false" ht="15" hidden="false" customHeight="false" outlineLevel="0" collapsed="false">
      <c r="A75" s="18" t="str">
        <f aca="false">IF(B75&lt;&gt;"",TEXT(ROW()-1,"000"),"")</f>
        <v/>
      </c>
      <c r="B75" s="30"/>
      <c r="C75" s="31" t="str">
        <f aca="false">IF(B75&lt;&gt;"",TEXT(B75,"MMMM YYYY"),"")</f>
        <v/>
      </c>
      <c r="D75" s="18"/>
      <c r="E75" s="32"/>
      <c r="F75" s="32"/>
      <c r="G75" s="32"/>
      <c r="H75" s="32"/>
      <c r="I75" s="18"/>
      <c r="J75" s="19"/>
      <c r="K75" s="19"/>
      <c r="L75" s="19"/>
      <c r="M75" s="19" t="str">
        <f aca="false">IF(J75="","",J75+IF(K75="",0,K75)-IF(L75="",0,L75))</f>
        <v/>
      </c>
      <c r="N75" s="32"/>
      <c r="O75" s="19" t="str">
        <f aca="false">IF(M75="","",M75*0.5)</f>
        <v/>
      </c>
      <c r="P75" s="19"/>
      <c r="Q75" s="19" t="str">
        <f aca="false">IF(M75="","",M75-IF(P75="",0,P75))</f>
        <v/>
      </c>
      <c r="R75" s="18" t="str">
        <f aca="false">IF(M75="","",IF(Q75&lt;=0,"✓ PAID","OUTSTANDING"))</f>
        <v/>
      </c>
      <c r="S75" s="33"/>
      <c r="T75" s="34" t="str">
        <f aca="false">IF(S75="Yes",IF(B75&gt;=DATE(2025,6,1),200,100),"")</f>
        <v/>
      </c>
      <c r="U75" s="32"/>
      <c r="V75" s="18"/>
    </row>
    <row r="76" customFormat="false" ht="15" hidden="false" customHeight="false" outlineLevel="0" collapsed="false">
      <c r="A76" s="21" t="str">
        <f aca="false">IF(B76&lt;&gt;"",TEXT(ROW()-1,"000"),"")</f>
        <v/>
      </c>
      <c r="B76" s="25"/>
      <c r="C76" s="26" t="str">
        <f aca="false">IF(B76&lt;&gt;"",TEXT(B76,"MMMM YYYY"),"")</f>
        <v/>
      </c>
      <c r="D76" s="21"/>
      <c r="E76" s="27"/>
      <c r="F76" s="27"/>
      <c r="G76" s="27"/>
      <c r="H76" s="27"/>
      <c r="I76" s="21"/>
      <c r="J76" s="22"/>
      <c r="K76" s="22"/>
      <c r="L76" s="22"/>
      <c r="M76" s="22" t="str">
        <f aca="false">IF(J76="","",J76+IF(K76="",0,K76)-IF(L76="",0,L76))</f>
        <v/>
      </c>
      <c r="N76" s="27"/>
      <c r="O76" s="22" t="str">
        <f aca="false">IF(M76="","",M76*0.5)</f>
        <v/>
      </c>
      <c r="P76" s="22"/>
      <c r="Q76" s="22" t="str">
        <f aca="false">IF(M76="","",M76-IF(P76="",0,P76))</f>
        <v/>
      </c>
      <c r="R76" s="21" t="str">
        <f aca="false">IF(M76="","",IF(Q76&lt;=0,"✓ PAID","OUTSTANDING"))</f>
        <v/>
      </c>
      <c r="S76" s="28"/>
      <c r="T76" s="29" t="str">
        <f aca="false">IF(S76="Yes",IF(B76&gt;=DATE(2025,6,1),200,100),"")</f>
        <v/>
      </c>
      <c r="U76" s="27"/>
      <c r="V76" s="21"/>
    </row>
    <row r="77" customFormat="false" ht="15" hidden="false" customHeight="false" outlineLevel="0" collapsed="false">
      <c r="A77" s="18" t="str">
        <f aca="false">IF(B77&lt;&gt;"",TEXT(ROW()-1,"000"),"")</f>
        <v/>
      </c>
      <c r="B77" s="30"/>
      <c r="C77" s="31" t="str">
        <f aca="false">IF(B77&lt;&gt;"",TEXT(B77,"MMMM YYYY"),"")</f>
        <v/>
      </c>
      <c r="D77" s="18"/>
      <c r="E77" s="32"/>
      <c r="F77" s="32"/>
      <c r="G77" s="32"/>
      <c r="H77" s="32"/>
      <c r="I77" s="18"/>
      <c r="J77" s="19"/>
      <c r="K77" s="19"/>
      <c r="L77" s="19"/>
      <c r="M77" s="19" t="str">
        <f aca="false">IF(J77="","",J77+IF(K77="",0,K77)-IF(L77="",0,L77))</f>
        <v/>
      </c>
      <c r="N77" s="32"/>
      <c r="O77" s="19" t="str">
        <f aca="false">IF(M77="","",M77*0.5)</f>
        <v/>
      </c>
      <c r="P77" s="19"/>
      <c r="Q77" s="19" t="str">
        <f aca="false">IF(M77="","",M77-IF(P77="",0,P77))</f>
        <v/>
      </c>
      <c r="R77" s="18" t="str">
        <f aca="false">IF(M77="","",IF(Q77&lt;=0,"✓ PAID","OUTSTANDING"))</f>
        <v/>
      </c>
      <c r="S77" s="33"/>
      <c r="T77" s="34" t="str">
        <f aca="false">IF(S77="Yes",IF(B77&gt;=DATE(2025,6,1),200,100),"")</f>
        <v/>
      </c>
      <c r="U77" s="32"/>
      <c r="V77" s="18"/>
    </row>
    <row r="78" customFormat="false" ht="15" hidden="false" customHeight="false" outlineLevel="0" collapsed="false">
      <c r="A78" s="21" t="str">
        <f aca="false">IF(B78&lt;&gt;"",TEXT(ROW()-1,"000"),"")</f>
        <v/>
      </c>
      <c r="B78" s="25"/>
      <c r="C78" s="26" t="str">
        <f aca="false">IF(B78&lt;&gt;"",TEXT(B78,"MMMM YYYY"),"")</f>
        <v/>
      </c>
      <c r="D78" s="21"/>
      <c r="E78" s="27"/>
      <c r="F78" s="27"/>
      <c r="G78" s="27"/>
      <c r="H78" s="27"/>
      <c r="I78" s="21"/>
      <c r="J78" s="22"/>
      <c r="K78" s="22"/>
      <c r="L78" s="22"/>
      <c r="M78" s="22" t="str">
        <f aca="false">IF(J78="","",J78+IF(K78="",0,K78)-IF(L78="",0,L78))</f>
        <v/>
      </c>
      <c r="N78" s="27"/>
      <c r="O78" s="22" t="str">
        <f aca="false">IF(M78="","",M78*0.5)</f>
        <v/>
      </c>
      <c r="P78" s="22"/>
      <c r="Q78" s="22" t="str">
        <f aca="false">IF(M78="","",M78-IF(P78="",0,P78))</f>
        <v/>
      </c>
      <c r="R78" s="21" t="str">
        <f aca="false">IF(M78="","",IF(Q78&lt;=0,"✓ PAID","OUTSTANDING"))</f>
        <v/>
      </c>
      <c r="S78" s="28"/>
      <c r="T78" s="29" t="str">
        <f aca="false">IF(S78="Yes",IF(B78&gt;=DATE(2025,6,1),200,100),"")</f>
        <v/>
      </c>
      <c r="U78" s="27"/>
      <c r="V78" s="21"/>
    </row>
    <row r="79" customFormat="false" ht="15" hidden="false" customHeight="false" outlineLevel="0" collapsed="false">
      <c r="A79" s="18" t="str">
        <f aca="false">IF(B79&lt;&gt;"",TEXT(ROW()-1,"000"),"")</f>
        <v/>
      </c>
      <c r="B79" s="30"/>
      <c r="C79" s="31" t="str">
        <f aca="false">IF(B79&lt;&gt;"",TEXT(B79,"MMMM YYYY"),"")</f>
        <v/>
      </c>
      <c r="D79" s="18"/>
      <c r="E79" s="32"/>
      <c r="F79" s="32"/>
      <c r="G79" s="32"/>
      <c r="H79" s="32"/>
      <c r="I79" s="18"/>
      <c r="J79" s="19"/>
      <c r="K79" s="19"/>
      <c r="L79" s="19"/>
      <c r="M79" s="19" t="str">
        <f aca="false">IF(J79="","",J79+IF(K79="",0,K79)-IF(L79="",0,L79))</f>
        <v/>
      </c>
      <c r="N79" s="32"/>
      <c r="O79" s="19" t="str">
        <f aca="false">IF(M79="","",M79*0.5)</f>
        <v/>
      </c>
      <c r="P79" s="19"/>
      <c r="Q79" s="19" t="str">
        <f aca="false">IF(M79="","",M79-IF(P79="",0,P79))</f>
        <v/>
      </c>
      <c r="R79" s="18" t="str">
        <f aca="false">IF(M79="","",IF(Q79&lt;=0,"✓ PAID","OUTSTANDING"))</f>
        <v/>
      </c>
      <c r="S79" s="33"/>
      <c r="T79" s="34" t="str">
        <f aca="false">IF(S79="Yes",IF(B79&gt;=DATE(2025,6,1),200,100),"")</f>
        <v/>
      </c>
      <c r="U79" s="32"/>
      <c r="V79" s="18"/>
    </row>
    <row r="80" customFormat="false" ht="15" hidden="false" customHeight="false" outlineLevel="0" collapsed="false">
      <c r="A80" s="21" t="str">
        <f aca="false">IF(B80&lt;&gt;"",TEXT(ROW()-1,"000"),"")</f>
        <v/>
      </c>
      <c r="B80" s="25"/>
      <c r="C80" s="26" t="str">
        <f aca="false">IF(B80&lt;&gt;"",TEXT(B80,"MMMM YYYY"),"")</f>
        <v/>
      </c>
      <c r="D80" s="21"/>
      <c r="E80" s="27"/>
      <c r="F80" s="27"/>
      <c r="G80" s="27"/>
      <c r="H80" s="27"/>
      <c r="I80" s="21"/>
      <c r="J80" s="22"/>
      <c r="K80" s="22"/>
      <c r="L80" s="22"/>
      <c r="M80" s="22" t="str">
        <f aca="false">IF(J80="","",J80+IF(K80="",0,K80)-IF(L80="",0,L80))</f>
        <v/>
      </c>
      <c r="N80" s="27"/>
      <c r="O80" s="22" t="str">
        <f aca="false">IF(M80="","",M80*0.5)</f>
        <v/>
      </c>
      <c r="P80" s="22"/>
      <c r="Q80" s="22" t="str">
        <f aca="false">IF(M80="","",M80-IF(P80="",0,P80))</f>
        <v/>
      </c>
      <c r="R80" s="21" t="str">
        <f aca="false">IF(M80="","",IF(Q80&lt;=0,"✓ PAID","OUTSTANDING"))</f>
        <v/>
      </c>
      <c r="S80" s="28"/>
      <c r="T80" s="29" t="str">
        <f aca="false">IF(S80="Yes",IF(B80&gt;=DATE(2025,6,1),200,100),"")</f>
        <v/>
      </c>
      <c r="U80" s="27"/>
      <c r="V80" s="21"/>
    </row>
    <row r="81" customFormat="false" ht="15" hidden="false" customHeight="false" outlineLevel="0" collapsed="false">
      <c r="A81" s="18" t="str">
        <f aca="false">IF(B81&lt;&gt;"",TEXT(ROW()-1,"000"),"")</f>
        <v/>
      </c>
      <c r="B81" s="30"/>
      <c r="C81" s="31" t="str">
        <f aca="false">IF(B81&lt;&gt;"",TEXT(B81,"MMMM YYYY"),"")</f>
        <v/>
      </c>
      <c r="D81" s="18"/>
      <c r="E81" s="32"/>
      <c r="F81" s="32"/>
      <c r="G81" s="32"/>
      <c r="H81" s="32"/>
      <c r="I81" s="18"/>
      <c r="J81" s="19"/>
      <c r="K81" s="19"/>
      <c r="L81" s="19"/>
      <c r="M81" s="19" t="str">
        <f aca="false">IF(J81="","",J81+IF(K81="",0,K81)-IF(L81="",0,L81))</f>
        <v/>
      </c>
      <c r="N81" s="32"/>
      <c r="O81" s="19" t="str">
        <f aca="false">IF(M81="","",M81*0.5)</f>
        <v/>
      </c>
      <c r="P81" s="19"/>
      <c r="Q81" s="19" t="str">
        <f aca="false">IF(M81="","",M81-IF(P81="",0,P81))</f>
        <v/>
      </c>
      <c r="R81" s="18" t="str">
        <f aca="false">IF(M81="","",IF(Q81&lt;=0,"✓ PAID","OUTSTANDING"))</f>
        <v/>
      </c>
      <c r="S81" s="33"/>
      <c r="T81" s="34" t="str">
        <f aca="false">IF(S81="Yes",IF(B81&gt;=DATE(2025,6,1),200,100),"")</f>
        <v/>
      </c>
      <c r="U81" s="32"/>
      <c r="V81" s="18"/>
    </row>
    <row r="82" customFormat="false" ht="15" hidden="false" customHeight="false" outlineLevel="0" collapsed="false">
      <c r="A82" s="21" t="str">
        <f aca="false">IF(B82&lt;&gt;"",TEXT(ROW()-1,"000"),"")</f>
        <v/>
      </c>
      <c r="B82" s="25"/>
      <c r="C82" s="26" t="str">
        <f aca="false">IF(B82&lt;&gt;"",TEXT(B82,"MMMM YYYY"),"")</f>
        <v/>
      </c>
      <c r="D82" s="21"/>
      <c r="E82" s="27"/>
      <c r="F82" s="27"/>
      <c r="G82" s="27"/>
      <c r="H82" s="27"/>
      <c r="I82" s="21"/>
      <c r="J82" s="22"/>
      <c r="K82" s="22"/>
      <c r="L82" s="22"/>
      <c r="M82" s="22" t="str">
        <f aca="false">IF(J82="","",J82+IF(K82="",0,K82)-IF(L82="",0,L82))</f>
        <v/>
      </c>
      <c r="N82" s="27"/>
      <c r="O82" s="22" t="str">
        <f aca="false">IF(M82="","",M82*0.5)</f>
        <v/>
      </c>
      <c r="P82" s="22"/>
      <c r="Q82" s="22" t="str">
        <f aca="false">IF(M82="","",M82-IF(P82="",0,P82))</f>
        <v/>
      </c>
      <c r="R82" s="21" t="str">
        <f aca="false">IF(M82="","",IF(Q82&lt;=0,"✓ PAID","OUTSTANDING"))</f>
        <v/>
      </c>
      <c r="S82" s="28"/>
      <c r="T82" s="29" t="str">
        <f aca="false">IF(S82="Yes",IF(B82&gt;=DATE(2025,6,1),200,100),"")</f>
        <v/>
      </c>
      <c r="U82" s="27"/>
      <c r="V82" s="21"/>
    </row>
    <row r="83" customFormat="false" ht="15" hidden="false" customHeight="false" outlineLevel="0" collapsed="false">
      <c r="A83" s="18" t="str">
        <f aca="false">IF(B83&lt;&gt;"",TEXT(ROW()-1,"000"),"")</f>
        <v/>
      </c>
      <c r="B83" s="30"/>
      <c r="C83" s="31" t="str">
        <f aca="false">IF(B83&lt;&gt;"",TEXT(B83,"MMMM YYYY"),"")</f>
        <v/>
      </c>
      <c r="D83" s="18"/>
      <c r="E83" s="32"/>
      <c r="F83" s="32"/>
      <c r="G83" s="32"/>
      <c r="H83" s="32"/>
      <c r="I83" s="18"/>
      <c r="J83" s="19"/>
      <c r="K83" s="19"/>
      <c r="L83" s="19"/>
      <c r="M83" s="19" t="str">
        <f aca="false">IF(J83="","",J83+IF(K83="",0,K83)-IF(L83="",0,L83))</f>
        <v/>
      </c>
      <c r="N83" s="32"/>
      <c r="O83" s="19" t="str">
        <f aca="false">IF(M83="","",M83*0.5)</f>
        <v/>
      </c>
      <c r="P83" s="19"/>
      <c r="Q83" s="19" t="str">
        <f aca="false">IF(M83="","",M83-IF(P83="",0,P83))</f>
        <v/>
      </c>
      <c r="R83" s="18" t="str">
        <f aca="false">IF(M83="","",IF(Q83&lt;=0,"✓ PAID","OUTSTANDING"))</f>
        <v/>
      </c>
      <c r="S83" s="33"/>
      <c r="T83" s="34" t="str">
        <f aca="false">IF(S83="Yes",IF(B83&gt;=DATE(2025,6,1),200,100),"")</f>
        <v/>
      </c>
      <c r="U83" s="32"/>
      <c r="V83" s="18"/>
    </row>
    <row r="84" customFormat="false" ht="15" hidden="false" customHeight="false" outlineLevel="0" collapsed="false">
      <c r="A84" s="21" t="str">
        <f aca="false">IF(B84&lt;&gt;"",TEXT(ROW()-1,"000"),"")</f>
        <v/>
      </c>
      <c r="B84" s="25"/>
      <c r="C84" s="26" t="str">
        <f aca="false">IF(B84&lt;&gt;"",TEXT(B84,"MMMM YYYY"),"")</f>
        <v/>
      </c>
      <c r="D84" s="21"/>
      <c r="E84" s="27"/>
      <c r="F84" s="27"/>
      <c r="G84" s="27"/>
      <c r="H84" s="27"/>
      <c r="I84" s="21"/>
      <c r="J84" s="22"/>
      <c r="K84" s="22"/>
      <c r="L84" s="22"/>
      <c r="M84" s="22" t="str">
        <f aca="false">IF(J84="","",J84+IF(K84="",0,K84)-IF(L84="",0,L84))</f>
        <v/>
      </c>
      <c r="N84" s="27"/>
      <c r="O84" s="22" t="str">
        <f aca="false">IF(M84="","",M84*0.5)</f>
        <v/>
      </c>
      <c r="P84" s="22"/>
      <c r="Q84" s="22" t="str">
        <f aca="false">IF(M84="","",M84-IF(P84="",0,P84))</f>
        <v/>
      </c>
      <c r="R84" s="21" t="str">
        <f aca="false">IF(M84="","",IF(Q84&lt;=0,"✓ PAID","OUTSTANDING"))</f>
        <v/>
      </c>
      <c r="S84" s="28"/>
      <c r="T84" s="29" t="str">
        <f aca="false">IF(S84="Yes",IF(B84&gt;=DATE(2025,6,1),200,100),"")</f>
        <v/>
      </c>
      <c r="U84" s="27"/>
      <c r="V84" s="21"/>
    </row>
    <row r="85" customFormat="false" ht="15" hidden="false" customHeight="false" outlineLevel="0" collapsed="false">
      <c r="A85" s="18" t="str">
        <f aca="false">IF(B85&lt;&gt;"",TEXT(ROW()-1,"000"),"")</f>
        <v/>
      </c>
      <c r="B85" s="30"/>
      <c r="C85" s="31" t="str">
        <f aca="false">IF(B85&lt;&gt;"",TEXT(B85,"MMMM YYYY"),"")</f>
        <v/>
      </c>
      <c r="D85" s="18"/>
      <c r="E85" s="32"/>
      <c r="F85" s="32"/>
      <c r="G85" s="32"/>
      <c r="H85" s="32"/>
      <c r="I85" s="18"/>
      <c r="J85" s="19"/>
      <c r="K85" s="19"/>
      <c r="L85" s="19"/>
      <c r="M85" s="19" t="str">
        <f aca="false">IF(J85="","",J85+IF(K85="",0,K85)-IF(L85="",0,L85))</f>
        <v/>
      </c>
      <c r="N85" s="32"/>
      <c r="O85" s="19" t="str">
        <f aca="false">IF(M85="","",M85*0.5)</f>
        <v/>
      </c>
      <c r="P85" s="19"/>
      <c r="Q85" s="19" t="str">
        <f aca="false">IF(M85="","",M85-IF(P85="",0,P85))</f>
        <v/>
      </c>
      <c r="R85" s="18" t="str">
        <f aca="false">IF(M85="","",IF(Q85&lt;=0,"✓ PAID","OUTSTANDING"))</f>
        <v/>
      </c>
      <c r="S85" s="33"/>
      <c r="T85" s="34" t="str">
        <f aca="false">IF(S85="Yes",IF(B85&gt;=DATE(2025,6,1),200,100),"")</f>
        <v/>
      </c>
      <c r="U85" s="32"/>
      <c r="V85" s="18"/>
    </row>
    <row r="86" customFormat="false" ht="15" hidden="false" customHeight="false" outlineLevel="0" collapsed="false">
      <c r="A86" s="21" t="str">
        <f aca="false">IF(B86&lt;&gt;"",TEXT(ROW()-1,"000"),"")</f>
        <v/>
      </c>
      <c r="B86" s="25"/>
      <c r="C86" s="26" t="str">
        <f aca="false">IF(B86&lt;&gt;"",TEXT(B86,"MMMM YYYY"),"")</f>
        <v/>
      </c>
      <c r="D86" s="21"/>
      <c r="E86" s="27"/>
      <c r="F86" s="27"/>
      <c r="G86" s="27"/>
      <c r="H86" s="27"/>
      <c r="I86" s="21"/>
      <c r="J86" s="22"/>
      <c r="K86" s="22"/>
      <c r="L86" s="22"/>
      <c r="M86" s="22" t="str">
        <f aca="false">IF(J86="","",J86+IF(K86="",0,K86)-IF(L86="",0,L86))</f>
        <v/>
      </c>
      <c r="N86" s="27"/>
      <c r="O86" s="22" t="str">
        <f aca="false">IF(M86="","",M86*0.5)</f>
        <v/>
      </c>
      <c r="P86" s="22"/>
      <c r="Q86" s="22" t="str">
        <f aca="false">IF(M86="","",M86-IF(P86="",0,P86))</f>
        <v/>
      </c>
      <c r="R86" s="21" t="str">
        <f aca="false">IF(M86="","",IF(Q86&lt;=0,"✓ PAID","OUTSTANDING"))</f>
        <v/>
      </c>
      <c r="S86" s="28"/>
      <c r="T86" s="29" t="str">
        <f aca="false">IF(S86="Yes",IF(B86&gt;=DATE(2025,6,1),200,100),"")</f>
        <v/>
      </c>
      <c r="U86" s="27"/>
      <c r="V86" s="21"/>
    </row>
    <row r="87" customFormat="false" ht="15" hidden="false" customHeight="false" outlineLevel="0" collapsed="false">
      <c r="A87" s="18" t="str">
        <f aca="false">IF(B87&lt;&gt;"",TEXT(ROW()-1,"000"),"")</f>
        <v/>
      </c>
      <c r="B87" s="30"/>
      <c r="C87" s="31" t="str">
        <f aca="false">IF(B87&lt;&gt;"",TEXT(B87,"MMMM YYYY"),"")</f>
        <v/>
      </c>
      <c r="D87" s="18"/>
      <c r="E87" s="32"/>
      <c r="F87" s="32"/>
      <c r="G87" s="32"/>
      <c r="H87" s="32"/>
      <c r="I87" s="18"/>
      <c r="J87" s="19"/>
      <c r="K87" s="19"/>
      <c r="L87" s="19"/>
      <c r="M87" s="19" t="str">
        <f aca="false">IF(J87="","",J87+IF(K87="",0,K87)-IF(L87="",0,L87))</f>
        <v/>
      </c>
      <c r="N87" s="32"/>
      <c r="O87" s="19" t="str">
        <f aca="false">IF(M87="","",M87*0.5)</f>
        <v/>
      </c>
      <c r="P87" s="19"/>
      <c r="Q87" s="19" t="str">
        <f aca="false">IF(M87="","",M87-IF(P87="",0,P87))</f>
        <v/>
      </c>
      <c r="R87" s="18" t="str">
        <f aca="false">IF(M87="","",IF(Q87&lt;=0,"✓ PAID","OUTSTANDING"))</f>
        <v/>
      </c>
      <c r="S87" s="33"/>
      <c r="T87" s="34" t="str">
        <f aca="false">IF(S87="Yes",IF(B87&gt;=DATE(2025,6,1),200,100),"")</f>
        <v/>
      </c>
      <c r="U87" s="32"/>
      <c r="V87" s="18"/>
    </row>
    <row r="88" customFormat="false" ht="15" hidden="false" customHeight="false" outlineLevel="0" collapsed="false">
      <c r="A88" s="21" t="str">
        <f aca="false">IF(B88&lt;&gt;"",TEXT(ROW()-1,"000"),"")</f>
        <v/>
      </c>
      <c r="B88" s="25"/>
      <c r="C88" s="26" t="str">
        <f aca="false">IF(B88&lt;&gt;"",TEXT(B88,"MMMM YYYY"),"")</f>
        <v/>
      </c>
      <c r="D88" s="21"/>
      <c r="E88" s="27"/>
      <c r="F88" s="27"/>
      <c r="G88" s="27"/>
      <c r="H88" s="27"/>
      <c r="I88" s="21"/>
      <c r="J88" s="22"/>
      <c r="K88" s="22"/>
      <c r="L88" s="22"/>
      <c r="M88" s="22" t="str">
        <f aca="false">IF(J88="","",J88+IF(K88="",0,K88)-IF(L88="",0,L88))</f>
        <v/>
      </c>
      <c r="N88" s="27"/>
      <c r="O88" s="22" t="str">
        <f aca="false">IF(M88="","",M88*0.5)</f>
        <v/>
      </c>
      <c r="P88" s="22"/>
      <c r="Q88" s="22" t="str">
        <f aca="false">IF(M88="","",M88-IF(P88="",0,P88))</f>
        <v/>
      </c>
      <c r="R88" s="21" t="str">
        <f aca="false">IF(M88="","",IF(Q88&lt;=0,"✓ PAID","OUTSTANDING"))</f>
        <v/>
      </c>
      <c r="S88" s="28"/>
      <c r="T88" s="29" t="str">
        <f aca="false">IF(S88="Yes",IF(B88&gt;=DATE(2025,6,1),200,100),"")</f>
        <v/>
      </c>
      <c r="U88" s="27"/>
      <c r="V88" s="21"/>
    </row>
    <row r="89" customFormat="false" ht="15" hidden="false" customHeight="false" outlineLevel="0" collapsed="false">
      <c r="A89" s="18" t="str">
        <f aca="false">IF(B89&lt;&gt;"",TEXT(ROW()-1,"000"),"")</f>
        <v/>
      </c>
      <c r="B89" s="30"/>
      <c r="C89" s="31" t="str">
        <f aca="false">IF(B89&lt;&gt;"",TEXT(B89,"MMMM YYYY"),"")</f>
        <v/>
      </c>
      <c r="D89" s="18"/>
      <c r="E89" s="32"/>
      <c r="F89" s="32"/>
      <c r="G89" s="32"/>
      <c r="H89" s="32"/>
      <c r="I89" s="18"/>
      <c r="J89" s="19"/>
      <c r="K89" s="19"/>
      <c r="L89" s="19"/>
      <c r="M89" s="19" t="str">
        <f aca="false">IF(J89="","",J89+IF(K89="",0,K89)-IF(L89="",0,L89))</f>
        <v/>
      </c>
      <c r="N89" s="32"/>
      <c r="O89" s="19" t="str">
        <f aca="false">IF(M89="","",M89*0.5)</f>
        <v/>
      </c>
      <c r="P89" s="19"/>
      <c r="Q89" s="19" t="str">
        <f aca="false">IF(M89="","",M89-IF(P89="",0,P89))</f>
        <v/>
      </c>
      <c r="R89" s="18" t="str">
        <f aca="false">IF(M89="","",IF(Q89&lt;=0,"✓ PAID","OUTSTANDING"))</f>
        <v/>
      </c>
      <c r="S89" s="33"/>
      <c r="T89" s="34" t="str">
        <f aca="false">IF(S89="Yes",IF(B89&gt;=DATE(2025,6,1),200,100),"")</f>
        <v/>
      </c>
      <c r="U89" s="32"/>
      <c r="V89" s="18"/>
    </row>
    <row r="90" customFormat="false" ht="15" hidden="false" customHeight="false" outlineLevel="0" collapsed="false">
      <c r="A90" s="21" t="str">
        <f aca="false">IF(B90&lt;&gt;"",TEXT(ROW()-1,"000"),"")</f>
        <v/>
      </c>
      <c r="B90" s="25"/>
      <c r="C90" s="26" t="str">
        <f aca="false">IF(B90&lt;&gt;"",TEXT(B90,"MMMM YYYY"),"")</f>
        <v/>
      </c>
      <c r="D90" s="21"/>
      <c r="E90" s="27"/>
      <c r="F90" s="27"/>
      <c r="G90" s="27"/>
      <c r="H90" s="27"/>
      <c r="I90" s="21"/>
      <c r="J90" s="22"/>
      <c r="K90" s="22"/>
      <c r="L90" s="22"/>
      <c r="M90" s="22" t="str">
        <f aca="false">IF(J90="","",J90+IF(K90="",0,K90)-IF(L90="",0,L90))</f>
        <v/>
      </c>
      <c r="N90" s="27"/>
      <c r="O90" s="22" t="str">
        <f aca="false">IF(M90="","",M90*0.5)</f>
        <v/>
      </c>
      <c r="P90" s="22"/>
      <c r="Q90" s="22" t="str">
        <f aca="false">IF(M90="","",M90-IF(P90="",0,P90))</f>
        <v/>
      </c>
      <c r="R90" s="21" t="str">
        <f aca="false">IF(M90="","",IF(Q90&lt;=0,"✓ PAID","OUTSTANDING"))</f>
        <v/>
      </c>
      <c r="S90" s="28"/>
      <c r="T90" s="29" t="str">
        <f aca="false">IF(S90="Yes",IF(B90&gt;=DATE(2025,6,1),200,100),"")</f>
        <v/>
      </c>
      <c r="U90" s="27"/>
      <c r="V90" s="21"/>
    </row>
    <row r="91" customFormat="false" ht="15" hidden="false" customHeight="false" outlineLevel="0" collapsed="false">
      <c r="A91" s="18" t="str">
        <f aca="false">IF(B91&lt;&gt;"",TEXT(ROW()-1,"000"),"")</f>
        <v/>
      </c>
      <c r="B91" s="30"/>
      <c r="C91" s="31" t="str">
        <f aca="false">IF(B91&lt;&gt;"",TEXT(B91,"MMMM YYYY"),"")</f>
        <v/>
      </c>
      <c r="D91" s="18"/>
      <c r="E91" s="32"/>
      <c r="F91" s="32"/>
      <c r="G91" s="32"/>
      <c r="H91" s="32"/>
      <c r="I91" s="18"/>
      <c r="J91" s="19"/>
      <c r="K91" s="19"/>
      <c r="L91" s="19"/>
      <c r="M91" s="19" t="str">
        <f aca="false">IF(J91="","",J91+IF(K91="",0,K91)-IF(L91="",0,L91))</f>
        <v/>
      </c>
      <c r="N91" s="32"/>
      <c r="O91" s="19" t="str">
        <f aca="false">IF(M91="","",M91*0.5)</f>
        <v/>
      </c>
      <c r="P91" s="19"/>
      <c r="Q91" s="19" t="str">
        <f aca="false">IF(M91="","",M91-IF(P91="",0,P91))</f>
        <v/>
      </c>
      <c r="R91" s="18" t="str">
        <f aca="false">IF(M91="","",IF(Q91&lt;=0,"✓ PAID","OUTSTANDING"))</f>
        <v/>
      </c>
      <c r="S91" s="33"/>
      <c r="T91" s="34" t="str">
        <f aca="false">IF(S91="Yes",IF(B91&gt;=DATE(2025,6,1),200,100),"")</f>
        <v/>
      </c>
      <c r="U91" s="32"/>
      <c r="V91" s="18"/>
    </row>
    <row r="92" customFormat="false" ht="15" hidden="false" customHeight="false" outlineLevel="0" collapsed="false">
      <c r="A92" s="21" t="str">
        <f aca="false">IF(B92&lt;&gt;"",TEXT(ROW()-1,"000"),"")</f>
        <v/>
      </c>
      <c r="B92" s="25"/>
      <c r="C92" s="26" t="str">
        <f aca="false">IF(B92&lt;&gt;"",TEXT(B92,"MMMM YYYY"),"")</f>
        <v/>
      </c>
      <c r="D92" s="21"/>
      <c r="E92" s="27"/>
      <c r="F92" s="27"/>
      <c r="G92" s="27"/>
      <c r="H92" s="27"/>
      <c r="I92" s="21"/>
      <c r="J92" s="22"/>
      <c r="K92" s="22"/>
      <c r="L92" s="22"/>
      <c r="M92" s="22" t="str">
        <f aca="false">IF(J92="","",J92+IF(K92="",0,K92)-IF(L92="",0,L92))</f>
        <v/>
      </c>
      <c r="N92" s="27"/>
      <c r="O92" s="22" t="str">
        <f aca="false">IF(M92="","",M92*0.5)</f>
        <v/>
      </c>
      <c r="P92" s="22"/>
      <c r="Q92" s="22" t="str">
        <f aca="false">IF(M92="","",M92-IF(P92="",0,P92))</f>
        <v/>
      </c>
      <c r="R92" s="21" t="str">
        <f aca="false">IF(M92="","",IF(Q92&lt;=0,"✓ PAID","OUTSTANDING"))</f>
        <v/>
      </c>
      <c r="S92" s="28"/>
      <c r="T92" s="29" t="str">
        <f aca="false">IF(S92="Yes",IF(B92&gt;=DATE(2025,6,1),200,100),"")</f>
        <v/>
      </c>
      <c r="U92" s="27"/>
      <c r="V92" s="21"/>
    </row>
    <row r="93" customFormat="false" ht="15" hidden="false" customHeight="false" outlineLevel="0" collapsed="false">
      <c r="A93" s="18" t="str">
        <f aca="false">IF(B93&lt;&gt;"",TEXT(ROW()-1,"000"),"")</f>
        <v/>
      </c>
      <c r="B93" s="30"/>
      <c r="C93" s="31" t="str">
        <f aca="false">IF(B93&lt;&gt;"",TEXT(B93,"MMMM YYYY"),"")</f>
        <v/>
      </c>
      <c r="D93" s="18"/>
      <c r="E93" s="32"/>
      <c r="F93" s="32"/>
      <c r="G93" s="32"/>
      <c r="H93" s="32"/>
      <c r="I93" s="18"/>
      <c r="J93" s="19"/>
      <c r="K93" s="19"/>
      <c r="L93" s="19"/>
      <c r="M93" s="19" t="str">
        <f aca="false">IF(J93="","",J93+IF(K93="",0,K93)-IF(L93="",0,L93))</f>
        <v/>
      </c>
      <c r="N93" s="32"/>
      <c r="O93" s="19" t="str">
        <f aca="false">IF(M93="","",M93*0.5)</f>
        <v/>
      </c>
      <c r="P93" s="19"/>
      <c r="Q93" s="19" t="str">
        <f aca="false">IF(M93="","",M93-IF(P93="",0,P93))</f>
        <v/>
      </c>
      <c r="R93" s="18" t="str">
        <f aca="false">IF(M93="","",IF(Q93&lt;=0,"✓ PAID","OUTSTANDING"))</f>
        <v/>
      </c>
      <c r="S93" s="33"/>
      <c r="T93" s="34" t="str">
        <f aca="false">IF(S93="Yes",IF(B93&gt;=DATE(2025,6,1),200,100),"")</f>
        <v/>
      </c>
      <c r="U93" s="32"/>
      <c r="V93" s="18"/>
    </row>
    <row r="94" customFormat="false" ht="15" hidden="false" customHeight="false" outlineLevel="0" collapsed="false">
      <c r="A94" s="21" t="str">
        <f aca="false">IF(B94&lt;&gt;"",TEXT(ROW()-1,"000"),"")</f>
        <v/>
      </c>
      <c r="B94" s="25"/>
      <c r="C94" s="26" t="str">
        <f aca="false">IF(B94&lt;&gt;"",TEXT(B94,"MMMM YYYY"),"")</f>
        <v/>
      </c>
      <c r="D94" s="21"/>
      <c r="E94" s="27"/>
      <c r="F94" s="27"/>
      <c r="G94" s="27"/>
      <c r="H94" s="27"/>
      <c r="I94" s="21"/>
      <c r="J94" s="22"/>
      <c r="K94" s="22"/>
      <c r="L94" s="22"/>
      <c r="M94" s="22" t="str">
        <f aca="false">IF(J94="","",J94+IF(K94="",0,K94)-IF(L94="",0,L94))</f>
        <v/>
      </c>
      <c r="N94" s="27"/>
      <c r="O94" s="22" t="str">
        <f aca="false">IF(M94="","",M94*0.5)</f>
        <v/>
      </c>
      <c r="P94" s="22"/>
      <c r="Q94" s="22" t="str">
        <f aca="false">IF(M94="","",M94-IF(P94="",0,P94))</f>
        <v/>
      </c>
      <c r="R94" s="21" t="str">
        <f aca="false">IF(M94="","",IF(Q94&lt;=0,"✓ PAID","OUTSTANDING"))</f>
        <v/>
      </c>
      <c r="S94" s="28"/>
      <c r="T94" s="29" t="str">
        <f aca="false">IF(S94="Yes",IF(B94&gt;=DATE(2025,6,1),200,100),"")</f>
        <v/>
      </c>
      <c r="U94" s="27"/>
      <c r="V94" s="21"/>
    </row>
    <row r="95" customFormat="false" ht="15" hidden="false" customHeight="false" outlineLevel="0" collapsed="false">
      <c r="A95" s="18" t="str">
        <f aca="false">IF(B95&lt;&gt;"",TEXT(ROW()-1,"000"),"")</f>
        <v/>
      </c>
      <c r="B95" s="30"/>
      <c r="C95" s="31" t="str">
        <f aca="false">IF(B95&lt;&gt;"",TEXT(B95,"MMMM YYYY"),"")</f>
        <v/>
      </c>
      <c r="D95" s="18"/>
      <c r="E95" s="32"/>
      <c r="F95" s="32"/>
      <c r="G95" s="32"/>
      <c r="H95" s="32"/>
      <c r="I95" s="18"/>
      <c r="J95" s="19"/>
      <c r="K95" s="19"/>
      <c r="L95" s="19"/>
      <c r="M95" s="19" t="str">
        <f aca="false">IF(J95="","",J95+IF(K95="",0,K95)-IF(L95="",0,L95))</f>
        <v/>
      </c>
      <c r="N95" s="32"/>
      <c r="O95" s="19" t="str">
        <f aca="false">IF(M95="","",M95*0.5)</f>
        <v/>
      </c>
      <c r="P95" s="19"/>
      <c r="Q95" s="19" t="str">
        <f aca="false">IF(M95="","",M95-IF(P95="",0,P95))</f>
        <v/>
      </c>
      <c r="R95" s="18" t="str">
        <f aca="false">IF(M95="","",IF(Q95&lt;=0,"✓ PAID","OUTSTANDING"))</f>
        <v/>
      </c>
      <c r="S95" s="33"/>
      <c r="T95" s="34" t="str">
        <f aca="false">IF(S95="Yes",IF(B95&gt;=DATE(2025,6,1),200,100),"")</f>
        <v/>
      </c>
      <c r="U95" s="32"/>
      <c r="V95" s="18"/>
    </row>
    <row r="96" customFormat="false" ht="15" hidden="false" customHeight="false" outlineLevel="0" collapsed="false">
      <c r="A96" s="21" t="str">
        <f aca="false">IF(B96&lt;&gt;"",TEXT(ROW()-1,"000"),"")</f>
        <v/>
      </c>
      <c r="B96" s="25"/>
      <c r="C96" s="26" t="str">
        <f aca="false">IF(B96&lt;&gt;"",TEXT(B96,"MMMM YYYY"),"")</f>
        <v/>
      </c>
      <c r="D96" s="21"/>
      <c r="E96" s="27"/>
      <c r="F96" s="27"/>
      <c r="G96" s="27"/>
      <c r="H96" s="27"/>
      <c r="I96" s="21"/>
      <c r="J96" s="22"/>
      <c r="K96" s="22"/>
      <c r="L96" s="22"/>
      <c r="M96" s="22" t="str">
        <f aca="false">IF(J96="","",J96+IF(K96="",0,K96)-IF(L96="",0,L96))</f>
        <v/>
      </c>
      <c r="N96" s="27"/>
      <c r="O96" s="22" t="str">
        <f aca="false">IF(M96="","",M96*0.5)</f>
        <v/>
      </c>
      <c r="P96" s="22"/>
      <c r="Q96" s="22" t="str">
        <f aca="false">IF(M96="","",M96-IF(P96="",0,P96))</f>
        <v/>
      </c>
      <c r="R96" s="21" t="str">
        <f aca="false">IF(M96="","",IF(Q96&lt;=0,"✓ PAID","OUTSTANDING"))</f>
        <v/>
      </c>
      <c r="S96" s="28"/>
      <c r="T96" s="29" t="str">
        <f aca="false">IF(S96="Yes",IF(B96&gt;=DATE(2025,6,1),200,100),"")</f>
        <v/>
      </c>
      <c r="U96" s="27"/>
      <c r="V96" s="21"/>
    </row>
    <row r="97" customFormat="false" ht="15" hidden="false" customHeight="false" outlineLevel="0" collapsed="false">
      <c r="A97" s="18" t="str">
        <f aca="false">IF(B97&lt;&gt;"",TEXT(ROW()-1,"000"),"")</f>
        <v/>
      </c>
      <c r="B97" s="30"/>
      <c r="C97" s="31" t="str">
        <f aca="false">IF(B97&lt;&gt;"",TEXT(B97,"MMMM YYYY"),"")</f>
        <v/>
      </c>
      <c r="D97" s="18"/>
      <c r="E97" s="32"/>
      <c r="F97" s="32"/>
      <c r="G97" s="32"/>
      <c r="H97" s="32"/>
      <c r="I97" s="18"/>
      <c r="J97" s="19"/>
      <c r="K97" s="19"/>
      <c r="L97" s="19"/>
      <c r="M97" s="19" t="str">
        <f aca="false">IF(J97="","",J97+IF(K97="",0,K97)-IF(L97="",0,L97))</f>
        <v/>
      </c>
      <c r="N97" s="32"/>
      <c r="O97" s="19" t="str">
        <f aca="false">IF(M97="","",M97*0.5)</f>
        <v/>
      </c>
      <c r="P97" s="19"/>
      <c r="Q97" s="19" t="str">
        <f aca="false">IF(M97="","",M97-IF(P97="",0,P97))</f>
        <v/>
      </c>
      <c r="R97" s="18" t="str">
        <f aca="false">IF(M97="","",IF(Q97&lt;=0,"✓ PAID","OUTSTANDING"))</f>
        <v/>
      </c>
      <c r="S97" s="33"/>
      <c r="T97" s="34" t="str">
        <f aca="false">IF(S97="Yes",IF(B97&gt;=DATE(2025,6,1),200,100),"")</f>
        <v/>
      </c>
      <c r="U97" s="32"/>
      <c r="V97" s="18"/>
    </row>
    <row r="98" customFormat="false" ht="15" hidden="false" customHeight="false" outlineLevel="0" collapsed="false">
      <c r="A98" s="21" t="str">
        <f aca="false">IF(B98&lt;&gt;"",TEXT(ROW()-1,"000"),"")</f>
        <v/>
      </c>
      <c r="B98" s="25"/>
      <c r="C98" s="26" t="str">
        <f aca="false">IF(B98&lt;&gt;"",TEXT(B98,"MMMM YYYY"),"")</f>
        <v/>
      </c>
      <c r="D98" s="21"/>
      <c r="E98" s="27"/>
      <c r="F98" s="27"/>
      <c r="G98" s="27"/>
      <c r="H98" s="27"/>
      <c r="I98" s="21"/>
      <c r="J98" s="22"/>
      <c r="K98" s="22"/>
      <c r="L98" s="22"/>
      <c r="M98" s="22" t="str">
        <f aca="false">IF(J98="","",J98+IF(K98="",0,K98)-IF(L98="",0,L98))</f>
        <v/>
      </c>
      <c r="N98" s="27"/>
      <c r="O98" s="22" t="str">
        <f aca="false">IF(M98="","",M98*0.5)</f>
        <v/>
      </c>
      <c r="P98" s="22"/>
      <c r="Q98" s="22" t="str">
        <f aca="false">IF(M98="","",M98-IF(P98="",0,P98))</f>
        <v/>
      </c>
      <c r="R98" s="21" t="str">
        <f aca="false">IF(M98="","",IF(Q98&lt;=0,"✓ PAID","OUTSTANDING"))</f>
        <v/>
      </c>
      <c r="S98" s="28"/>
      <c r="T98" s="29" t="str">
        <f aca="false">IF(S98="Yes",IF(B98&gt;=DATE(2025,6,1),200,100),"")</f>
        <v/>
      </c>
      <c r="U98" s="27"/>
      <c r="V98" s="21"/>
    </row>
    <row r="99" customFormat="false" ht="15" hidden="false" customHeight="false" outlineLevel="0" collapsed="false">
      <c r="A99" s="18" t="str">
        <f aca="false">IF(B99&lt;&gt;"",TEXT(ROW()-1,"000"),"")</f>
        <v/>
      </c>
      <c r="B99" s="30"/>
      <c r="C99" s="31" t="str">
        <f aca="false">IF(B99&lt;&gt;"",TEXT(B99,"MMMM YYYY"),"")</f>
        <v/>
      </c>
      <c r="D99" s="18"/>
      <c r="E99" s="32"/>
      <c r="F99" s="32"/>
      <c r="G99" s="32"/>
      <c r="H99" s="32"/>
      <c r="I99" s="18"/>
      <c r="J99" s="19"/>
      <c r="K99" s="19"/>
      <c r="L99" s="19"/>
      <c r="M99" s="19" t="str">
        <f aca="false">IF(J99="","",J99+IF(K99="",0,K99)-IF(L99="",0,L99))</f>
        <v/>
      </c>
      <c r="N99" s="32"/>
      <c r="O99" s="19" t="str">
        <f aca="false">IF(M99="","",M99*0.5)</f>
        <v/>
      </c>
      <c r="P99" s="19"/>
      <c r="Q99" s="19" t="str">
        <f aca="false">IF(M99="","",M99-IF(P99="",0,P99))</f>
        <v/>
      </c>
      <c r="R99" s="18" t="str">
        <f aca="false">IF(M99="","",IF(Q99&lt;=0,"✓ PAID","OUTSTANDING"))</f>
        <v/>
      </c>
      <c r="S99" s="33"/>
      <c r="T99" s="34" t="str">
        <f aca="false">IF(S99="Yes",IF(B99&gt;=DATE(2025,6,1),200,100),"")</f>
        <v/>
      </c>
      <c r="U99" s="32"/>
      <c r="V99" s="18"/>
    </row>
    <row r="100" customFormat="false" ht="15" hidden="false" customHeight="false" outlineLevel="0" collapsed="false">
      <c r="A100" s="21" t="str">
        <f aca="false">IF(B100&lt;&gt;"",TEXT(ROW()-1,"000"),"")</f>
        <v/>
      </c>
      <c r="B100" s="25"/>
      <c r="C100" s="26" t="str">
        <f aca="false">IF(B100&lt;&gt;"",TEXT(B100,"MMMM YYYY"),"")</f>
        <v/>
      </c>
      <c r="D100" s="21"/>
      <c r="E100" s="27"/>
      <c r="F100" s="27"/>
      <c r="G100" s="27"/>
      <c r="H100" s="27"/>
      <c r="I100" s="21"/>
      <c r="J100" s="22"/>
      <c r="K100" s="22"/>
      <c r="L100" s="22"/>
      <c r="M100" s="22" t="str">
        <f aca="false">IF(J100="","",J100+IF(K100="",0,K100)-IF(L100="",0,L100))</f>
        <v/>
      </c>
      <c r="N100" s="27"/>
      <c r="O100" s="22" t="str">
        <f aca="false">IF(M100="","",M100*0.5)</f>
        <v/>
      </c>
      <c r="P100" s="22"/>
      <c r="Q100" s="22" t="str">
        <f aca="false">IF(M100="","",M100-IF(P100="",0,P100))</f>
        <v/>
      </c>
      <c r="R100" s="21" t="str">
        <f aca="false">IF(M100="","",IF(Q100&lt;=0,"✓ PAID","OUTSTANDING"))</f>
        <v/>
      </c>
      <c r="S100" s="28"/>
      <c r="T100" s="29" t="str">
        <f aca="false">IF(S100="Yes",IF(B100&gt;=DATE(2025,6,1),200,100),"")</f>
        <v/>
      </c>
      <c r="U100" s="27"/>
      <c r="V100" s="21"/>
    </row>
    <row r="101" customFormat="false" ht="15" hidden="false" customHeight="false" outlineLevel="0" collapsed="false">
      <c r="A101" s="18" t="str">
        <f aca="false">IF(B101&lt;&gt;"",TEXT(ROW()-1,"000"),"")</f>
        <v/>
      </c>
      <c r="B101" s="30"/>
      <c r="C101" s="31" t="str">
        <f aca="false">IF(B101&lt;&gt;"",TEXT(B101,"MMMM YYYY"),"")</f>
        <v/>
      </c>
      <c r="D101" s="18"/>
      <c r="E101" s="32"/>
      <c r="F101" s="32"/>
      <c r="G101" s="32"/>
      <c r="H101" s="32"/>
      <c r="I101" s="18"/>
      <c r="J101" s="19"/>
      <c r="K101" s="19"/>
      <c r="L101" s="19"/>
      <c r="M101" s="19" t="str">
        <f aca="false">IF(J101="","",J101+IF(K101="",0,K101)-IF(L101="",0,L101))</f>
        <v/>
      </c>
      <c r="N101" s="32"/>
      <c r="O101" s="19" t="str">
        <f aca="false">IF(M101="","",M101*0.5)</f>
        <v/>
      </c>
      <c r="P101" s="19"/>
      <c r="Q101" s="19" t="str">
        <f aca="false">IF(M101="","",M101-IF(P101="",0,P101))</f>
        <v/>
      </c>
      <c r="R101" s="18" t="str">
        <f aca="false">IF(M101="","",IF(Q101&lt;=0,"✓ PAID","OUTSTANDING"))</f>
        <v/>
      </c>
      <c r="S101" s="33"/>
      <c r="T101" s="34" t="str">
        <f aca="false">IF(S101="Yes",IF(B101&gt;=DATE(2025,6,1),200,100),"")</f>
        <v/>
      </c>
      <c r="U101" s="32"/>
      <c r="V101" s="18"/>
    </row>
    <row r="102" customFormat="false" ht="15" hidden="false" customHeight="false" outlineLevel="0" collapsed="false">
      <c r="A102" s="21" t="str">
        <f aca="false">IF(B102&lt;&gt;"",TEXT(ROW()-1,"000"),"")</f>
        <v/>
      </c>
      <c r="B102" s="25"/>
      <c r="C102" s="26" t="str">
        <f aca="false">IF(B102&lt;&gt;"",TEXT(B102,"MMMM YYYY"),"")</f>
        <v/>
      </c>
      <c r="D102" s="21"/>
      <c r="E102" s="27"/>
      <c r="F102" s="27"/>
      <c r="G102" s="27"/>
      <c r="H102" s="27"/>
      <c r="I102" s="21"/>
      <c r="J102" s="22"/>
      <c r="K102" s="22"/>
      <c r="L102" s="22"/>
      <c r="M102" s="22" t="str">
        <f aca="false">IF(J102="","",J102+IF(K102="",0,K102)-IF(L102="",0,L102))</f>
        <v/>
      </c>
      <c r="N102" s="27"/>
      <c r="O102" s="22" t="str">
        <f aca="false">IF(M102="","",M102*0.5)</f>
        <v/>
      </c>
      <c r="P102" s="22"/>
      <c r="Q102" s="22" t="str">
        <f aca="false">IF(M102="","",M102-IF(P102="",0,P102))</f>
        <v/>
      </c>
      <c r="R102" s="21" t="str">
        <f aca="false">IF(M102="","",IF(Q102&lt;=0,"✓ PAID","OUTSTANDING"))</f>
        <v/>
      </c>
      <c r="S102" s="28"/>
      <c r="T102" s="29" t="str">
        <f aca="false">IF(S102="Yes",IF(B102&gt;=DATE(2025,6,1),200,100),"")</f>
        <v/>
      </c>
      <c r="U102" s="27"/>
      <c r="V102" s="21"/>
    </row>
    <row r="103" customFormat="false" ht="15" hidden="false" customHeight="false" outlineLevel="0" collapsed="false">
      <c r="A103" s="18" t="str">
        <f aca="false">IF(B103&lt;&gt;"",TEXT(ROW()-1,"000"),"")</f>
        <v/>
      </c>
      <c r="B103" s="30"/>
      <c r="C103" s="31" t="str">
        <f aca="false">IF(B103&lt;&gt;"",TEXT(B103,"MMMM YYYY"),"")</f>
        <v/>
      </c>
      <c r="D103" s="18"/>
      <c r="E103" s="32"/>
      <c r="F103" s="32"/>
      <c r="G103" s="32"/>
      <c r="H103" s="32"/>
      <c r="I103" s="18"/>
      <c r="J103" s="19"/>
      <c r="K103" s="19"/>
      <c r="L103" s="19"/>
      <c r="M103" s="19" t="str">
        <f aca="false">IF(J103="","",J103+IF(K103="",0,K103)-IF(L103="",0,L103))</f>
        <v/>
      </c>
      <c r="N103" s="32"/>
      <c r="O103" s="19" t="str">
        <f aca="false">IF(M103="","",M103*0.5)</f>
        <v/>
      </c>
      <c r="P103" s="19"/>
      <c r="Q103" s="19" t="str">
        <f aca="false">IF(M103="","",M103-IF(P103="",0,P103))</f>
        <v/>
      </c>
      <c r="R103" s="18" t="str">
        <f aca="false">IF(M103="","",IF(Q103&lt;=0,"✓ PAID","OUTSTANDING"))</f>
        <v/>
      </c>
      <c r="S103" s="33"/>
      <c r="T103" s="34" t="str">
        <f aca="false">IF(S103="Yes",IF(B103&gt;=DATE(2025,6,1),200,100),"")</f>
        <v/>
      </c>
      <c r="U103" s="32"/>
      <c r="V103" s="18"/>
    </row>
    <row r="104" customFormat="false" ht="15" hidden="false" customHeight="false" outlineLevel="0" collapsed="false">
      <c r="A104" s="21" t="str">
        <f aca="false">IF(B104&lt;&gt;"",TEXT(ROW()-1,"000"),"")</f>
        <v/>
      </c>
      <c r="B104" s="25"/>
      <c r="C104" s="26" t="str">
        <f aca="false">IF(B104&lt;&gt;"",TEXT(B104,"MMMM YYYY"),"")</f>
        <v/>
      </c>
      <c r="D104" s="21"/>
      <c r="E104" s="27"/>
      <c r="F104" s="27"/>
      <c r="G104" s="27"/>
      <c r="H104" s="27"/>
      <c r="I104" s="21"/>
      <c r="J104" s="22"/>
      <c r="K104" s="22"/>
      <c r="L104" s="22"/>
      <c r="M104" s="22" t="str">
        <f aca="false">IF(J104="","",J104+IF(K104="",0,K104)-IF(L104="",0,L104))</f>
        <v/>
      </c>
      <c r="N104" s="27"/>
      <c r="O104" s="22" t="str">
        <f aca="false">IF(M104="","",M104*0.5)</f>
        <v/>
      </c>
      <c r="P104" s="22"/>
      <c r="Q104" s="22" t="str">
        <f aca="false">IF(M104="","",M104-IF(P104="",0,P104))</f>
        <v/>
      </c>
      <c r="R104" s="21" t="str">
        <f aca="false">IF(M104="","",IF(Q104&lt;=0,"✓ PAID","OUTSTANDING"))</f>
        <v/>
      </c>
      <c r="S104" s="28"/>
      <c r="T104" s="29" t="str">
        <f aca="false">IF(S104="Yes",IF(B104&gt;=DATE(2025,6,1),200,100),"")</f>
        <v/>
      </c>
      <c r="U104" s="27"/>
      <c r="V104" s="21"/>
    </row>
    <row r="105" customFormat="false" ht="15" hidden="false" customHeight="false" outlineLevel="0" collapsed="false">
      <c r="A105" s="18" t="str">
        <f aca="false">IF(B105&lt;&gt;"",TEXT(ROW()-1,"000"),"")</f>
        <v/>
      </c>
      <c r="B105" s="30"/>
      <c r="C105" s="31" t="str">
        <f aca="false">IF(B105&lt;&gt;"",TEXT(B105,"MMMM YYYY"),"")</f>
        <v/>
      </c>
      <c r="D105" s="18"/>
      <c r="E105" s="32"/>
      <c r="F105" s="32"/>
      <c r="G105" s="32"/>
      <c r="H105" s="32"/>
      <c r="I105" s="18"/>
      <c r="J105" s="19"/>
      <c r="K105" s="19"/>
      <c r="L105" s="19"/>
      <c r="M105" s="19" t="str">
        <f aca="false">IF(J105="","",J105+IF(K105="",0,K105)-IF(L105="",0,L105))</f>
        <v/>
      </c>
      <c r="N105" s="32"/>
      <c r="O105" s="19" t="str">
        <f aca="false">IF(M105="","",M105*0.5)</f>
        <v/>
      </c>
      <c r="P105" s="19"/>
      <c r="Q105" s="19" t="str">
        <f aca="false">IF(M105="","",M105-IF(P105="",0,P105))</f>
        <v/>
      </c>
      <c r="R105" s="18" t="str">
        <f aca="false">IF(M105="","",IF(Q105&lt;=0,"✓ PAID","OUTSTANDING"))</f>
        <v/>
      </c>
      <c r="S105" s="33"/>
      <c r="T105" s="34" t="str">
        <f aca="false">IF(S105="Yes",IF(B105&gt;=DATE(2025,6,1),200,100),"")</f>
        <v/>
      </c>
      <c r="U105" s="32"/>
      <c r="V105" s="18"/>
    </row>
    <row r="106" customFormat="false" ht="15" hidden="false" customHeight="false" outlineLevel="0" collapsed="false">
      <c r="A106" s="21" t="str">
        <f aca="false">IF(B106&lt;&gt;"",TEXT(ROW()-1,"000"),"")</f>
        <v/>
      </c>
      <c r="B106" s="25"/>
      <c r="C106" s="26" t="str">
        <f aca="false">IF(B106&lt;&gt;"",TEXT(B106,"MMMM YYYY"),"")</f>
        <v/>
      </c>
      <c r="D106" s="21"/>
      <c r="E106" s="27"/>
      <c r="F106" s="27"/>
      <c r="G106" s="27"/>
      <c r="H106" s="27"/>
      <c r="I106" s="21"/>
      <c r="J106" s="22"/>
      <c r="K106" s="22"/>
      <c r="L106" s="22"/>
      <c r="M106" s="22" t="str">
        <f aca="false">IF(J106="","",J106+IF(K106="",0,K106)-IF(L106="",0,L106))</f>
        <v/>
      </c>
      <c r="N106" s="27"/>
      <c r="O106" s="22" t="str">
        <f aca="false">IF(M106="","",M106*0.5)</f>
        <v/>
      </c>
      <c r="P106" s="22"/>
      <c r="Q106" s="22" t="str">
        <f aca="false">IF(M106="","",M106-IF(P106="",0,P106))</f>
        <v/>
      </c>
      <c r="R106" s="21" t="str">
        <f aca="false">IF(M106="","",IF(Q106&lt;=0,"✓ PAID","OUTSTANDING"))</f>
        <v/>
      </c>
      <c r="S106" s="28"/>
      <c r="T106" s="29" t="str">
        <f aca="false">IF(S106="Yes",IF(B106&gt;=DATE(2025,6,1),200,100),"")</f>
        <v/>
      </c>
      <c r="U106" s="27"/>
      <c r="V106" s="21"/>
    </row>
    <row r="107" customFormat="false" ht="15" hidden="false" customHeight="false" outlineLevel="0" collapsed="false">
      <c r="A107" s="18" t="str">
        <f aca="false">IF(B107&lt;&gt;"",TEXT(ROW()-1,"000"),"")</f>
        <v/>
      </c>
      <c r="B107" s="30"/>
      <c r="C107" s="31" t="str">
        <f aca="false">IF(B107&lt;&gt;"",TEXT(B107,"MMMM YYYY"),"")</f>
        <v/>
      </c>
      <c r="D107" s="18"/>
      <c r="E107" s="32"/>
      <c r="F107" s="32"/>
      <c r="G107" s="32"/>
      <c r="H107" s="32"/>
      <c r="I107" s="18"/>
      <c r="J107" s="19"/>
      <c r="K107" s="19"/>
      <c r="L107" s="19"/>
      <c r="M107" s="19" t="str">
        <f aca="false">IF(J107="","",J107+IF(K107="",0,K107)-IF(L107="",0,L107))</f>
        <v/>
      </c>
      <c r="N107" s="32"/>
      <c r="O107" s="19" t="str">
        <f aca="false">IF(M107="","",M107*0.5)</f>
        <v/>
      </c>
      <c r="P107" s="19"/>
      <c r="Q107" s="19" t="str">
        <f aca="false">IF(M107="","",M107-IF(P107="",0,P107))</f>
        <v/>
      </c>
      <c r="R107" s="18" t="str">
        <f aca="false">IF(M107="","",IF(Q107&lt;=0,"✓ PAID","OUTSTANDING"))</f>
        <v/>
      </c>
      <c r="S107" s="33"/>
      <c r="T107" s="34" t="str">
        <f aca="false">IF(S107="Yes",IF(B107&gt;=DATE(2025,6,1),200,100),"")</f>
        <v/>
      </c>
      <c r="U107" s="32"/>
      <c r="V107" s="18"/>
    </row>
    <row r="108" customFormat="false" ht="15" hidden="false" customHeight="false" outlineLevel="0" collapsed="false">
      <c r="A108" s="21" t="str">
        <f aca="false">IF(B108&lt;&gt;"",TEXT(ROW()-1,"000"),"")</f>
        <v/>
      </c>
      <c r="B108" s="25"/>
      <c r="C108" s="26" t="str">
        <f aca="false">IF(B108&lt;&gt;"",TEXT(B108,"MMMM YYYY"),"")</f>
        <v/>
      </c>
      <c r="D108" s="21"/>
      <c r="E108" s="27"/>
      <c r="F108" s="27"/>
      <c r="G108" s="27"/>
      <c r="H108" s="27"/>
      <c r="I108" s="21"/>
      <c r="J108" s="22"/>
      <c r="K108" s="22"/>
      <c r="L108" s="22"/>
      <c r="M108" s="22" t="str">
        <f aca="false">IF(J108="","",J108+IF(K108="",0,K108)-IF(L108="",0,L108))</f>
        <v/>
      </c>
      <c r="N108" s="27"/>
      <c r="O108" s="22" t="str">
        <f aca="false">IF(M108="","",M108*0.5)</f>
        <v/>
      </c>
      <c r="P108" s="22"/>
      <c r="Q108" s="22" t="str">
        <f aca="false">IF(M108="","",M108-IF(P108="",0,P108))</f>
        <v/>
      </c>
      <c r="R108" s="21" t="str">
        <f aca="false">IF(M108="","",IF(Q108&lt;=0,"✓ PAID","OUTSTANDING"))</f>
        <v/>
      </c>
      <c r="S108" s="28"/>
      <c r="T108" s="29" t="str">
        <f aca="false">IF(S108="Yes",IF(B108&gt;=DATE(2025,6,1),200,100),"")</f>
        <v/>
      </c>
      <c r="U108" s="27"/>
      <c r="V108" s="21"/>
    </row>
    <row r="109" customFormat="false" ht="15" hidden="false" customHeight="false" outlineLevel="0" collapsed="false">
      <c r="A109" s="18" t="str">
        <f aca="false">IF(B109&lt;&gt;"",TEXT(ROW()-1,"000"),"")</f>
        <v/>
      </c>
      <c r="B109" s="30"/>
      <c r="C109" s="31" t="str">
        <f aca="false">IF(B109&lt;&gt;"",TEXT(B109,"MMMM YYYY"),"")</f>
        <v/>
      </c>
      <c r="D109" s="18"/>
      <c r="E109" s="32"/>
      <c r="F109" s="32"/>
      <c r="G109" s="32"/>
      <c r="H109" s="32"/>
      <c r="I109" s="18"/>
      <c r="J109" s="19"/>
      <c r="K109" s="19"/>
      <c r="L109" s="19"/>
      <c r="M109" s="19" t="str">
        <f aca="false">IF(J109="","",J109+IF(K109="",0,K109)-IF(L109="",0,L109))</f>
        <v/>
      </c>
      <c r="N109" s="32"/>
      <c r="O109" s="19" t="str">
        <f aca="false">IF(M109="","",M109*0.5)</f>
        <v/>
      </c>
      <c r="P109" s="19"/>
      <c r="Q109" s="19" t="str">
        <f aca="false">IF(M109="","",M109-IF(P109="",0,P109))</f>
        <v/>
      </c>
      <c r="R109" s="18" t="str">
        <f aca="false">IF(M109="","",IF(Q109&lt;=0,"✓ PAID","OUTSTANDING"))</f>
        <v/>
      </c>
      <c r="S109" s="33"/>
      <c r="T109" s="34" t="str">
        <f aca="false">IF(S109="Yes",IF(B109&gt;=DATE(2025,6,1),200,100),"")</f>
        <v/>
      </c>
      <c r="U109" s="32"/>
      <c r="V109" s="18"/>
    </row>
    <row r="110" customFormat="false" ht="15" hidden="false" customHeight="false" outlineLevel="0" collapsed="false">
      <c r="A110" s="21" t="str">
        <f aca="false">IF(B110&lt;&gt;"",TEXT(ROW()-1,"000"),"")</f>
        <v/>
      </c>
      <c r="B110" s="25"/>
      <c r="C110" s="26" t="str">
        <f aca="false">IF(B110&lt;&gt;"",TEXT(B110,"MMMM YYYY"),"")</f>
        <v/>
      </c>
      <c r="D110" s="21"/>
      <c r="E110" s="27"/>
      <c r="F110" s="27"/>
      <c r="G110" s="27"/>
      <c r="H110" s="27"/>
      <c r="I110" s="21"/>
      <c r="J110" s="22"/>
      <c r="K110" s="22"/>
      <c r="L110" s="22"/>
      <c r="M110" s="22" t="str">
        <f aca="false">IF(J110="","",J110+IF(K110="",0,K110)-IF(L110="",0,L110))</f>
        <v/>
      </c>
      <c r="N110" s="27"/>
      <c r="O110" s="22" t="str">
        <f aca="false">IF(M110="","",M110*0.5)</f>
        <v/>
      </c>
      <c r="P110" s="22"/>
      <c r="Q110" s="22" t="str">
        <f aca="false">IF(M110="","",M110-IF(P110="",0,P110))</f>
        <v/>
      </c>
      <c r="R110" s="21" t="str">
        <f aca="false">IF(M110="","",IF(Q110&lt;=0,"✓ PAID","OUTSTANDING"))</f>
        <v/>
      </c>
      <c r="S110" s="28"/>
      <c r="T110" s="29" t="str">
        <f aca="false">IF(S110="Yes",IF(B110&gt;=DATE(2025,6,1),200,100),"")</f>
        <v/>
      </c>
      <c r="U110" s="27"/>
      <c r="V110" s="21"/>
    </row>
    <row r="111" customFormat="false" ht="15" hidden="false" customHeight="false" outlineLevel="0" collapsed="false">
      <c r="A111" s="18" t="str">
        <f aca="false">IF(B111&lt;&gt;"",TEXT(ROW()-1,"000"),"")</f>
        <v/>
      </c>
      <c r="B111" s="30"/>
      <c r="C111" s="31" t="str">
        <f aca="false">IF(B111&lt;&gt;"",TEXT(B111,"MMMM YYYY"),"")</f>
        <v/>
      </c>
      <c r="D111" s="18"/>
      <c r="E111" s="32"/>
      <c r="F111" s="32"/>
      <c r="G111" s="32"/>
      <c r="H111" s="32"/>
      <c r="I111" s="18"/>
      <c r="J111" s="19"/>
      <c r="K111" s="19"/>
      <c r="L111" s="19"/>
      <c r="M111" s="19" t="str">
        <f aca="false">IF(J111="","",J111+IF(K111="",0,K111)-IF(L111="",0,L111))</f>
        <v/>
      </c>
      <c r="N111" s="32"/>
      <c r="O111" s="19" t="str">
        <f aca="false">IF(M111="","",M111*0.5)</f>
        <v/>
      </c>
      <c r="P111" s="19"/>
      <c r="Q111" s="19" t="str">
        <f aca="false">IF(M111="","",M111-IF(P111="",0,P111))</f>
        <v/>
      </c>
      <c r="R111" s="18" t="str">
        <f aca="false">IF(M111="","",IF(Q111&lt;=0,"✓ PAID","OUTSTANDING"))</f>
        <v/>
      </c>
      <c r="S111" s="33"/>
      <c r="T111" s="34" t="str">
        <f aca="false">IF(S111="Yes",IF(B111&gt;=DATE(2025,6,1),200,100),"")</f>
        <v/>
      </c>
      <c r="U111" s="32"/>
      <c r="V111" s="18"/>
    </row>
    <row r="112" customFormat="false" ht="15" hidden="false" customHeight="false" outlineLevel="0" collapsed="false">
      <c r="A112" s="21" t="str">
        <f aca="false">IF(B112&lt;&gt;"",TEXT(ROW()-1,"000"),"")</f>
        <v/>
      </c>
      <c r="B112" s="25"/>
      <c r="C112" s="26" t="str">
        <f aca="false">IF(B112&lt;&gt;"",TEXT(B112,"MMMM YYYY"),"")</f>
        <v/>
      </c>
      <c r="D112" s="21"/>
      <c r="E112" s="27"/>
      <c r="F112" s="27"/>
      <c r="G112" s="27"/>
      <c r="H112" s="27"/>
      <c r="I112" s="21"/>
      <c r="J112" s="22"/>
      <c r="K112" s="22"/>
      <c r="L112" s="22"/>
      <c r="M112" s="22" t="str">
        <f aca="false">IF(J112="","",J112+IF(K112="",0,K112)-IF(L112="",0,L112))</f>
        <v/>
      </c>
      <c r="N112" s="27"/>
      <c r="O112" s="22" t="str">
        <f aca="false">IF(M112="","",M112*0.5)</f>
        <v/>
      </c>
      <c r="P112" s="22"/>
      <c r="Q112" s="22" t="str">
        <f aca="false">IF(M112="","",M112-IF(P112="",0,P112))</f>
        <v/>
      </c>
      <c r="R112" s="21" t="str">
        <f aca="false">IF(M112="","",IF(Q112&lt;=0,"✓ PAID","OUTSTANDING"))</f>
        <v/>
      </c>
      <c r="S112" s="28"/>
      <c r="T112" s="29" t="str">
        <f aca="false">IF(S112="Yes",IF(B112&gt;=DATE(2025,6,1),200,100),"")</f>
        <v/>
      </c>
      <c r="U112" s="27"/>
      <c r="V112" s="21"/>
    </row>
    <row r="113" customFormat="false" ht="15" hidden="false" customHeight="false" outlineLevel="0" collapsed="false">
      <c r="A113" s="18" t="str">
        <f aca="false">IF(B113&lt;&gt;"",TEXT(ROW()-1,"000"),"")</f>
        <v/>
      </c>
      <c r="B113" s="30"/>
      <c r="C113" s="31" t="str">
        <f aca="false">IF(B113&lt;&gt;"",TEXT(B113,"MMMM YYYY"),"")</f>
        <v/>
      </c>
      <c r="D113" s="18"/>
      <c r="E113" s="32"/>
      <c r="F113" s="32"/>
      <c r="G113" s="32"/>
      <c r="H113" s="32"/>
      <c r="I113" s="18"/>
      <c r="J113" s="19"/>
      <c r="K113" s="19"/>
      <c r="L113" s="19"/>
      <c r="M113" s="19" t="str">
        <f aca="false">IF(J113="","",J113+IF(K113="",0,K113)-IF(L113="",0,L113))</f>
        <v/>
      </c>
      <c r="N113" s="32"/>
      <c r="O113" s="19" t="str">
        <f aca="false">IF(M113="","",M113*0.5)</f>
        <v/>
      </c>
      <c r="P113" s="19"/>
      <c r="Q113" s="19" t="str">
        <f aca="false">IF(M113="","",M113-IF(P113="",0,P113))</f>
        <v/>
      </c>
      <c r="R113" s="18" t="str">
        <f aca="false">IF(M113="","",IF(Q113&lt;=0,"✓ PAID","OUTSTANDING"))</f>
        <v/>
      </c>
      <c r="S113" s="33"/>
      <c r="T113" s="34" t="str">
        <f aca="false">IF(S113="Yes",IF(B113&gt;=DATE(2025,6,1),200,100),"")</f>
        <v/>
      </c>
      <c r="U113" s="32"/>
      <c r="V113" s="18"/>
    </row>
    <row r="114" customFormat="false" ht="15" hidden="false" customHeight="false" outlineLevel="0" collapsed="false">
      <c r="A114" s="21" t="str">
        <f aca="false">IF(B114&lt;&gt;"",TEXT(ROW()-1,"000"),"")</f>
        <v/>
      </c>
      <c r="B114" s="25"/>
      <c r="C114" s="26" t="str">
        <f aca="false">IF(B114&lt;&gt;"",TEXT(B114,"MMMM YYYY"),"")</f>
        <v/>
      </c>
      <c r="D114" s="21"/>
      <c r="E114" s="27"/>
      <c r="F114" s="27"/>
      <c r="G114" s="27"/>
      <c r="H114" s="27"/>
      <c r="I114" s="21"/>
      <c r="J114" s="22"/>
      <c r="K114" s="22"/>
      <c r="L114" s="22"/>
      <c r="M114" s="22" t="str">
        <f aca="false">IF(J114="","",J114+IF(K114="",0,K114)-IF(L114="",0,L114))</f>
        <v/>
      </c>
      <c r="N114" s="27"/>
      <c r="O114" s="22" t="str">
        <f aca="false">IF(M114="","",M114*0.5)</f>
        <v/>
      </c>
      <c r="P114" s="22"/>
      <c r="Q114" s="22" t="str">
        <f aca="false">IF(M114="","",M114-IF(P114="",0,P114))</f>
        <v/>
      </c>
      <c r="R114" s="21" t="str">
        <f aca="false">IF(M114="","",IF(Q114&lt;=0,"✓ PAID","OUTSTANDING"))</f>
        <v/>
      </c>
      <c r="S114" s="28"/>
      <c r="T114" s="29" t="str">
        <f aca="false">IF(S114="Yes",IF(B114&gt;=DATE(2025,6,1),200,100),"")</f>
        <v/>
      </c>
      <c r="U114" s="27"/>
      <c r="V114" s="21"/>
    </row>
    <row r="115" customFormat="false" ht="15" hidden="false" customHeight="false" outlineLevel="0" collapsed="false">
      <c r="A115" s="18" t="str">
        <f aca="false">IF(B115&lt;&gt;"",TEXT(ROW()-1,"000"),"")</f>
        <v/>
      </c>
      <c r="B115" s="30"/>
      <c r="C115" s="31" t="str">
        <f aca="false">IF(B115&lt;&gt;"",TEXT(B115,"MMMM YYYY"),"")</f>
        <v/>
      </c>
      <c r="D115" s="18"/>
      <c r="E115" s="32"/>
      <c r="F115" s="32"/>
      <c r="G115" s="32"/>
      <c r="H115" s="32"/>
      <c r="I115" s="18"/>
      <c r="J115" s="19"/>
      <c r="K115" s="19"/>
      <c r="L115" s="19"/>
      <c r="M115" s="19" t="str">
        <f aca="false">IF(J115="","",J115+IF(K115="",0,K115)-IF(L115="",0,L115))</f>
        <v/>
      </c>
      <c r="N115" s="32"/>
      <c r="O115" s="19" t="str">
        <f aca="false">IF(M115="","",M115*0.5)</f>
        <v/>
      </c>
      <c r="P115" s="19"/>
      <c r="Q115" s="19" t="str">
        <f aca="false">IF(M115="","",M115-IF(P115="",0,P115))</f>
        <v/>
      </c>
      <c r="R115" s="18" t="str">
        <f aca="false">IF(M115="","",IF(Q115&lt;=0,"✓ PAID","OUTSTANDING"))</f>
        <v/>
      </c>
      <c r="S115" s="33"/>
      <c r="T115" s="34" t="str">
        <f aca="false">IF(S115="Yes",IF(B115&gt;=DATE(2025,6,1),200,100),"")</f>
        <v/>
      </c>
      <c r="U115" s="32"/>
      <c r="V115" s="18"/>
    </row>
    <row r="116" customFormat="false" ht="15" hidden="false" customHeight="false" outlineLevel="0" collapsed="false">
      <c r="A116" s="21" t="str">
        <f aca="false">IF(B116&lt;&gt;"",TEXT(ROW()-1,"000"),"")</f>
        <v/>
      </c>
      <c r="B116" s="25"/>
      <c r="C116" s="26" t="str">
        <f aca="false">IF(B116&lt;&gt;"",TEXT(B116,"MMMM YYYY"),"")</f>
        <v/>
      </c>
      <c r="D116" s="21"/>
      <c r="E116" s="27"/>
      <c r="F116" s="27"/>
      <c r="G116" s="27"/>
      <c r="H116" s="27"/>
      <c r="I116" s="21"/>
      <c r="J116" s="22"/>
      <c r="K116" s="22"/>
      <c r="L116" s="22"/>
      <c r="M116" s="22" t="str">
        <f aca="false">IF(J116="","",J116+IF(K116="",0,K116)-IF(L116="",0,L116))</f>
        <v/>
      </c>
      <c r="N116" s="27"/>
      <c r="O116" s="22" t="str">
        <f aca="false">IF(M116="","",M116*0.5)</f>
        <v/>
      </c>
      <c r="P116" s="22"/>
      <c r="Q116" s="22" t="str">
        <f aca="false">IF(M116="","",M116-IF(P116="",0,P116))</f>
        <v/>
      </c>
      <c r="R116" s="21" t="str">
        <f aca="false">IF(M116="","",IF(Q116&lt;=0,"✓ PAID","OUTSTANDING"))</f>
        <v/>
      </c>
      <c r="S116" s="28"/>
      <c r="T116" s="29" t="str">
        <f aca="false">IF(S116="Yes",IF(B116&gt;=DATE(2025,6,1),200,100),"")</f>
        <v/>
      </c>
      <c r="U116" s="27"/>
      <c r="V116" s="21"/>
    </row>
    <row r="117" customFormat="false" ht="15" hidden="false" customHeight="false" outlineLevel="0" collapsed="false">
      <c r="A117" s="18" t="str">
        <f aca="false">IF(B117&lt;&gt;"",TEXT(ROW()-1,"000"),"")</f>
        <v/>
      </c>
      <c r="B117" s="30"/>
      <c r="C117" s="31" t="str">
        <f aca="false">IF(B117&lt;&gt;"",TEXT(B117,"MMMM YYYY"),"")</f>
        <v/>
      </c>
      <c r="D117" s="18"/>
      <c r="E117" s="32"/>
      <c r="F117" s="32"/>
      <c r="G117" s="32"/>
      <c r="H117" s="32"/>
      <c r="I117" s="18"/>
      <c r="J117" s="19"/>
      <c r="K117" s="19"/>
      <c r="L117" s="19"/>
      <c r="M117" s="19" t="str">
        <f aca="false">IF(J117="","",J117+IF(K117="",0,K117)-IF(L117="",0,L117))</f>
        <v/>
      </c>
      <c r="N117" s="32"/>
      <c r="O117" s="19" t="str">
        <f aca="false">IF(M117="","",M117*0.5)</f>
        <v/>
      </c>
      <c r="P117" s="19"/>
      <c r="Q117" s="19" t="str">
        <f aca="false">IF(M117="","",M117-IF(P117="",0,P117))</f>
        <v/>
      </c>
      <c r="R117" s="18" t="str">
        <f aca="false">IF(M117="","",IF(Q117&lt;=0,"✓ PAID","OUTSTANDING"))</f>
        <v/>
      </c>
      <c r="S117" s="33"/>
      <c r="T117" s="34" t="str">
        <f aca="false">IF(S117="Yes",IF(B117&gt;=DATE(2025,6,1),200,100),"")</f>
        <v/>
      </c>
      <c r="U117" s="32"/>
      <c r="V117" s="18"/>
    </row>
    <row r="118" customFormat="false" ht="15" hidden="false" customHeight="false" outlineLevel="0" collapsed="false">
      <c r="A118" s="21" t="str">
        <f aca="false">IF(B118&lt;&gt;"",TEXT(ROW()-1,"000"),"")</f>
        <v/>
      </c>
      <c r="B118" s="25"/>
      <c r="C118" s="26" t="str">
        <f aca="false">IF(B118&lt;&gt;"",TEXT(B118,"MMMM YYYY"),"")</f>
        <v/>
      </c>
      <c r="D118" s="21"/>
      <c r="E118" s="27"/>
      <c r="F118" s="27"/>
      <c r="G118" s="27"/>
      <c r="H118" s="27"/>
      <c r="I118" s="21"/>
      <c r="J118" s="22"/>
      <c r="K118" s="22"/>
      <c r="L118" s="22"/>
      <c r="M118" s="22" t="str">
        <f aca="false">IF(J118="","",J118+IF(K118="",0,K118)-IF(L118="",0,L118))</f>
        <v/>
      </c>
      <c r="N118" s="27"/>
      <c r="O118" s="22" t="str">
        <f aca="false">IF(M118="","",M118*0.5)</f>
        <v/>
      </c>
      <c r="P118" s="22"/>
      <c r="Q118" s="22" t="str">
        <f aca="false">IF(M118="","",M118-IF(P118="",0,P118))</f>
        <v/>
      </c>
      <c r="R118" s="21" t="str">
        <f aca="false">IF(M118="","",IF(Q118&lt;=0,"✓ PAID","OUTSTANDING"))</f>
        <v/>
      </c>
      <c r="S118" s="28"/>
      <c r="T118" s="29" t="str">
        <f aca="false">IF(S118="Yes",IF(B118&gt;=DATE(2025,6,1),200,100),"")</f>
        <v/>
      </c>
      <c r="U118" s="27"/>
      <c r="V118" s="21"/>
    </row>
    <row r="119" customFormat="false" ht="15" hidden="false" customHeight="false" outlineLevel="0" collapsed="false">
      <c r="A119" s="18" t="str">
        <f aca="false">IF(B119&lt;&gt;"",TEXT(ROW()-1,"000"),"")</f>
        <v/>
      </c>
      <c r="B119" s="30"/>
      <c r="C119" s="31" t="str">
        <f aca="false">IF(B119&lt;&gt;"",TEXT(B119,"MMMM YYYY"),"")</f>
        <v/>
      </c>
      <c r="D119" s="18"/>
      <c r="E119" s="32"/>
      <c r="F119" s="32"/>
      <c r="G119" s="32"/>
      <c r="H119" s="32"/>
      <c r="I119" s="18"/>
      <c r="J119" s="19"/>
      <c r="K119" s="19"/>
      <c r="L119" s="19"/>
      <c r="M119" s="19" t="str">
        <f aca="false">IF(J119="","",J119+IF(K119="",0,K119)-IF(L119="",0,L119))</f>
        <v/>
      </c>
      <c r="N119" s="32"/>
      <c r="O119" s="19" t="str">
        <f aca="false">IF(M119="","",M119*0.5)</f>
        <v/>
      </c>
      <c r="P119" s="19"/>
      <c r="Q119" s="19" t="str">
        <f aca="false">IF(M119="","",M119-IF(P119="",0,P119))</f>
        <v/>
      </c>
      <c r="R119" s="18" t="str">
        <f aca="false">IF(M119="","",IF(Q119&lt;=0,"✓ PAID","OUTSTANDING"))</f>
        <v/>
      </c>
      <c r="S119" s="33"/>
      <c r="T119" s="34" t="str">
        <f aca="false">IF(S119="Yes",IF(B119&gt;=DATE(2025,6,1),200,100),"")</f>
        <v/>
      </c>
      <c r="U119" s="32"/>
      <c r="V119" s="18"/>
    </row>
    <row r="120" customFormat="false" ht="15" hidden="false" customHeight="false" outlineLevel="0" collapsed="false">
      <c r="A120" s="21" t="str">
        <f aca="false">IF(B120&lt;&gt;"",TEXT(ROW()-1,"000"),"")</f>
        <v/>
      </c>
      <c r="B120" s="25"/>
      <c r="C120" s="26" t="str">
        <f aca="false">IF(B120&lt;&gt;"",TEXT(B120,"MMMM YYYY"),"")</f>
        <v/>
      </c>
      <c r="D120" s="21"/>
      <c r="E120" s="27"/>
      <c r="F120" s="27"/>
      <c r="G120" s="27"/>
      <c r="H120" s="27"/>
      <c r="I120" s="21"/>
      <c r="J120" s="22"/>
      <c r="K120" s="22"/>
      <c r="L120" s="22"/>
      <c r="M120" s="22" t="str">
        <f aca="false">IF(J120="","",J120+IF(K120="",0,K120)-IF(L120="",0,L120))</f>
        <v/>
      </c>
      <c r="N120" s="27"/>
      <c r="O120" s="22" t="str">
        <f aca="false">IF(M120="","",M120*0.5)</f>
        <v/>
      </c>
      <c r="P120" s="22"/>
      <c r="Q120" s="22" t="str">
        <f aca="false">IF(M120="","",M120-IF(P120="",0,P120))</f>
        <v/>
      </c>
      <c r="R120" s="21" t="str">
        <f aca="false">IF(M120="","",IF(Q120&lt;=0,"✓ PAID","OUTSTANDING"))</f>
        <v/>
      </c>
      <c r="S120" s="28"/>
      <c r="T120" s="29" t="str">
        <f aca="false">IF(S120="Yes",IF(B120&gt;=DATE(2025,6,1),200,100),"")</f>
        <v/>
      </c>
      <c r="U120" s="27"/>
      <c r="V120" s="21"/>
    </row>
    <row r="121" customFormat="false" ht="15" hidden="false" customHeight="false" outlineLevel="0" collapsed="false">
      <c r="A121" s="18" t="str">
        <f aca="false">IF(B121&lt;&gt;"",TEXT(ROW()-1,"000"),"")</f>
        <v/>
      </c>
      <c r="B121" s="30"/>
      <c r="C121" s="31" t="str">
        <f aca="false">IF(B121&lt;&gt;"",TEXT(B121,"MMMM YYYY"),"")</f>
        <v/>
      </c>
      <c r="D121" s="18"/>
      <c r="E121" s="32"/>
      <c r="F121" s="32"/>
      <c r="G121" s="32"/>
      <c r="H121" s="32"/>
      <c r="I121" s="18"/>
      <c r="J121" s="19"/>
      <c r="K121" s="19"/>
      <c r="L121" s="19"/>
      <c r="M121" s="19" t="str">
        <f aca="false">IF(J121="","",J121+IF(K121="",0,K121)-IF(L121="",0,L121))</f>
        <v/>
      </c>
      <c r="N121" s="32"/>
      <c r="O121" s="19" t="str">
        <f aca="false">IF(M121="","",M121*0.5)</f>
        <v/>
      </c>
      <c r="P121" s="19"/>
      <c r="Q121" s="19" t="str">
        <f aca="false">IF(M121="","",M121-IF(P121="",0,P121))</f>
        <v/>
      </c>
      <c r="R121" s="18" t="str">
        <f aca="false">IF(M121="","",IF(Q121&lt;=0,"✓ PAID","OUTSTANDING"))</f>
        <v/>
      </c>
      <c r="S121" s="33"/>
      <c r="T121" s="34" t="str">
        <f aca="false">IF(S121="Yes",IF(B121&gt;=DATE(2025,6,1),200,100),"")</f>
        <v/>
      </c>
      <c r="U121" s="32"/>
      <c r="V121" s="18"/>
    </row>
    <row r="122" customFormat="false" ht="15" hidden="false" customHeight="false" outlineLevel="0" collapsed="false">
      <c r="A122" s="21" t="str">
        <f aca="false">IF(B122&lt;&gt;"",TEXT(ROW()-1,"000"),"")</f>
        <v/>
      </c>
      <c r="B122" s="25"/>
      <c r="C122" s="26" t="str">
        <f aca="false">IF(B122&lt;&gt;"",TEXT(B122,"MMMM YYYY"),"")</f>
        <v/>
      </c>
      <c r="D122" s="21"/>
      <c r="E122" s="27"/>
      <c r="F122" s="27"/>
      <c r="G122" s="27"/>
      <c r="H122" s="27"/>
      <c r="I122" s="21"/>
      <c r="J122" s="22"/>
      <c r="K122" s="22"/>
      <c r="L122" s="22"/>
      <c r="M122" s="22" t="str">
        <f aca="false">IF(J122="","",J122+IF(K122="",0,K122)-IF(L122="",0,L122))</f>
        <v/>
      </c>
      <c r="N122" s="27"/>
      <c r="O122" s="22" t="str">
        <f aca="false">IF(M122="","",M122*0.5)</f>
        <v/>
      </c>
      <c r="P122" s="22"/>
      <c r="Q122" s="22" t="str">
        <f aca="false">IF(M122="","",M122-IF(P122="",0,P122))</f>
        <v/>
      </c>
      <c r="R122" s="21" t="str">
        <f aca="false">IF(M122="","",IF(Q122&lt;=0,"✓ PAID","OUTSTANDING"))</f>
        <v/>
      </c>
      <c r="S122" s="28"/>
      <c r="T122" s="29" t="str">
        <f aca="false">IF(S122="Yes",IF(B122&gt;=DATE(2025,6,1),200,100),"")</f>
        <v/>
      </c>
      <c r="U122" s="27"/>
      <c r="V122" s="21"/>
    </row>
    <row r="123" customFormat="false" ht="15" hidden="false" customHeight="false" outlineLevel="0" collapsed="false">
      <c r="A123" s="18" t="str">
        <f aca="false">IF(B123&lt;&gt;"",TEXT(ROW()-1,"000"),"")</f>
        <v/>
      </c>
      <c r="B123" s="30"/>
      <c r="C123" s="31" t="str">
        <f aca="false">IF(B123&lt;&gt;"",TEXT(B123,"MMMM YYYY"),"")</f>
        <v/>
      </c>
      <c r="D123" s="18"/>
      <c r="E123" s="32"/>
      <c r="F123" s="32"/>
      <c r="G123" s="32"/>
      <c r="H123" s="32"/>
      <c r="I123" s="18"/>
      <c r="J123" s="19"/>
      <c r="K123" s="19"/>
      <c r="L123" s="19"/>
      <c r="M123" s="19" t="str">
        <f aca="false">IF(J123="","",J123+IF(K123="",0,K123)-IF(L123="",0,L123))</f>
        <v/>
      </c>
      <c r="N123" s="32"/>
      <c r="O123" s="19" t="str">
        <f aca="false">IF(M123="","",M123*0.5)</f>
        <v/>
      </c>
      <c r="P123" s="19"/>
      <c r="Q123" s="19" t="str">
        <f aca="false">IF(M123="","",M123-IF(P123="",0,P123))</f>
        <v/>
      </c>
      <c r="R123" s="18" t="str">
        <f aca="false">IF(M123="","",IF(Q123&lt;=0,"✓ PAID","OUTSTANDING"))</f>
        <v/>
      </c>
      <c r="S123" s="33"/>
      <c r="T123" s="34" t="str">
        <f aca="false">IF(S123="Yes",IF(B123&gt;=DATE(2025,6,1),200,100),"")</f>
        <v/>
      </c>
      <c r="U123" s="32"/>
      <c r="V123" s="18"/>
    </row>
    <row r="124" customFormat="false" ht="15" hidden="false" customHeight="false" outlineLevel="0" collapsed="false">
      <c r="A124" s="21" t="str">
        <f aca="false">IF(B124&lt;&gt;"",TEXT(ROW()-1,"000"),"")</f>
        <v/>
      </c>
      <c r="B124" s="25"/>
      <c r="C124" s="26" t="str">
        <f aca="false">IF(B124&lt;&gt;"",TEXT(B124,"MMMM YYYY"),"")</f>
        <v/>
      </c>
      <c r="D124" s="21"/>
      <c r="E124" s="27"/>
      <c r="F124" s="27"/>
      <c r="G124" s="27"/>
      <c r="H124" s="27"/>
      <c r="I124" s="21"/>
      <c r="J124" s="22"/>
      <c r="K124" s="22"/>
      <c r="L124" s="22"/>
      <c r="M124" s="22" t="str">
        <f aca="false">IF(J124="","",J124+IF(K124="",0,K124)-IF(L124="",0,L124))</f>
        <v/>
      </c>
      <c r="N124" s="27"/>
      <c r="O124" s="22" t="str">
        <f aca="false">IF(M124="","",M124*0.5)</f>
        <v/>
      </c>
      <c r="P124" s="22"/>
      <c r="Q124" s="22" t="str">
        <f aca="false">IF(M124="","",M124-IF(P124="",0,P124))</f>
        <v/>
      </c>
      <c r="R124" s="21" t="str">
        <f aca="false">IF(M124="","",IF(Q124&lt;=0,"✓ PAID","OUTSTANDING"))</f>
        <v/>
      </c>
      <c r="S124" s="28"/>
      <c r="T124" s="29" t="str">
        <f aca="false">IF(S124="Yes",IF(B124&gt;=DATE(2025,6,1),200,100),"")</f>
        <v/>
      </c>
      <c r="U124" s="27"/>
      <c r="V124" s="21"/>
    </row>
    <row r="125" customFormat="false" ht="15" hidden="false" customHeight="false" outlineLevel="0" collapsed="false">
      <c r="A125" s="18" t="str">
        <f aca="false">IF(B125&lt;&gt;"",TEXT(ROW()-1,"000"),"")</f>
        <v/>
      </c>
      <c r="B125" s="30"/>
      <c r="C125" s="31" t="str">
        <f aca="false">IF(B125&lt;&gt;"",TEXT(B125,"MMMM YYYY"),"")</f>
        <v/>
      </c>
      <c r="D125" s="18"/>
      <c r="E125" s="32"/>
      <c r="F125" s="32"/>
      <c r="G125" s="32"/>
      <c r="H125" s="32"/>
      <c r="I125" s="18"/>
      <c r="J125" s="19"/>
      <c r="K125" s="19"/>
      <c r="L125" s="19"/>
      <c r="M125" s="19" t="str">
        <f aca="false">IF(J125="","",J125+IF(K125="",0,K125)-IF(L125="",0,L125))</f>
        <v/>
      </c>
      <c r="N125" s="32"/>
      <c r="O125" s="19" t="str">
        <f aca="false">IF(M125="","",M125*0.5)</f>
        <v/>
      </c>
      <c r="P125" s="19"/>
      <c r="Q125" s="19" t="str">
        <f aca="false">IF(M125="","",M125-IF(P125="",0,P125))</f>
        <v/>
      </c>
      <c r="R125" s="18" t="str">
        <f aca="false">IF(M125="","",IF(Q125&lt;=0,"✓ PAID","OUTSTANDING"))</f>
        <v/>
      </c>
      <c r="S125" s="33"/>
      <c r="T125" s="34" t="str">
        <f aca="false">IF(S125="Yes",IF(B125&gt;=DATE(2025,6,1),200,100),"")</f>
        <v/>
      </c>
      <c r="U125" s="32"/>
      <c r="V125" s="18"/>
    </row>
    <row r="126" customFormat="false" ht="15" hidden="false" customHeight="false" outlineLevel="0" collapsed="false">
      <c r="A126" s="21" t="str">
        <f aca="false">IF(B126&lt;&gt;"",TEXT(ROW()-1,"000"),"")</f>
        <v/>
      </c>
      <c r="B126" s="25"/>
      <c r="C126" s="26" t="str">
        <f aca="false">IF(B126&lt;&gt;"",TEXT(B126,"MMMM YYYY"),"")</f>
        <v/>
      </c>
      <c r="D126" s="21"/>
      <c r="E126" s="27"/>
      <c r="F126" s="27"/>
      <c r="G126" s="27"/>
      <c r="H126" s="27"/>
      <c r="I126" s="21"/>
      <c r="J126" s="22"/>
      <c r="K126" s="22"/>
      <c r="L126" s="22"/>
      <c r="M126" s="22" t="str">
        <f aca="false">IF(J126="","",J126+IF(K126="",0,K126)-IF(L126="",0,L126))</f>
        <v/>
      </c>
      <c r="N126" s="27"/>
      <c r="O126" s="22" t="str">
        <f aca="false">IF(M126="","",M126*0.5)</f>
        <v/>
      </c>
      <c r="P126" s="22"/>
      <c r="Q126" s="22" t="str">
        <f aca="false">IF(M126="","",M126-IF(P126="",0,P126))</f>
        <v/>
      </c>
      <c r="R126" s="21" t="str">
        <f aca="false">IF(M126="","",IF(Q126&lt;=0,"✓ PAID","OUTSTANDING"))</f>
        <v/>
      </c>
      <c r="S126" s="28"/>
      <c r="T126" s="29" t="str">
        <f aca="false">IF(S126="Yes",IF(B126&gt;=DATE(2025,6,1),200,100),"")</f>
        <v/>
      </c>
      <c r="U126" s="27"/>
      <c r="V126" s="21"/>
    </row>
    <row r="127" customFormat="false" ht="15" hidden="false" customHeight="false" outlineLevel="0" collapsed="false">
      <c r="A127" s="18" t="str">
        <f aca="false">IF(B127&lt;&gt;"",TEXT(ROW()-1,"000"),"")</f>
        <v/>
      </c>
      <c r="B127" s="30"/>
      <c r="C127" s="31" t="str">
        <f aca="false">IF(B127&lt;&gt;"",TEXT(B127,"MMMM YYYY"),"")</f>
        <v/>
      </c>
      <c r="D127" s="18"/>
      <c r="E127" s="32"/>
      <c r="F127" s="32"/>
      <c r="G127" s="32"/>
      <c r="H127" s="32"/>
      <c r="I127" s="18"/>
      <c r="J127" s="19"/>
      <c r="K127" s="19"/>
      <c r="L127" s="19"/>
      <c r="M127" s="19" t="str">
        <f aca="false">IF(J127="","",J127+IF(K127="",0,K127)-IF(L127="",0,L127))</f>
        <v/>
      </c>
      <c r="N127" s="32"/>
      <c r="O127" s="19" t="str">
        <f aca="false">IF(M127="","",M127*0.5)</f>
        <v/>
      </c>
      <c r="P127" s="19"/>
      <c r="Q127" s="19" t="str">
        <f aca="false">IF(M127="","",M127-IF(P127="",0,P127))</f>
        <v/>
      </c>
      <c r="R127" s="18" t="str">
        <f aca="false">IF(M127="","",IF(Q127&lt;=0,"✓ PAID","OUTSTANDING"))</f>
        <v/>
      </c>
      <c r="S127" s="33"/>
      <c r="T127" s="34" t="str">
        <f aca="false">IF(S127="Yes",IF(B127&gt;=DATE(2025,6,1),200,100),"")</f>
        <v/>
      </c>
      <c r="U127" s="32"/>
      <c r="V127" s="18"/>
    </row>
    <row r="128" customFormat="false" ht="15" hidden="false" customHeight="false" outlineLevel="0" collapsed="false">
      <c r="A128" s="21" t="str">
        <f aca="false">IF(B128&lt;&gt;"",TEXT(ROW()-1,"000"),"")</f>
        <v/>
      </c>
      <c r="B128" s="25"/>
      <c r="C128" s="26" t="str">
        <f aca="false">IF(B128&lt;&gt;"",TEXT(B128,"MMMM YYYY"),"")</f>
        <v/>
      </c>
      <c r="D128" s="21"/>
      <c r="E128" s="27"/>
      <c r="F128" s="27"/>
      <c r="G128" s="27"/>
      <c r="H128" s="27"/>
      <c r="I128" s="21"/>
      <c r="J128" s="22"/>
      <c r="K128" s="22"/>
      <c r="L128" s="22"/>
      <c r="M128" s="22" t="str">
        <f aca="false">IF(J128="","",J128+IF(K128="",0,K128)-IF(L128="",0,L128))</f>
        <v/>
      </c>
      <c r="N128" s="27"/>
      <c r="O128" s="22" t="str">
        <f aca="false">IF(M128="","",M128*0.5)</f>
        <v/>
      </c>
      <c r="P128" s="22"/>
      <c r="Q128" s="22" t="str">
        <f aca="false">IF(M128="","",M128-IF(P128="",0,P128))</f>
        <v/>
      </c>
      <c r="R128" s="21" t="str">
        <f aca="false">IF(M128="","",IF(Q128&lt;=0,"✓ PAID","OUTSTANDING"))</f>
        <v/>
      </c>
      <c r="S128" s="28"/>
      <c r="T128" s="29" t="str">
        <f aca="false">IF(S128="Yes",IF(B128&gt;=DATE(2025,6,1),200,100),"")</f>
        <v/>
      </c>
      <c r="U128" s="27"/>
      <c r="V128" s="21"/>
    </row>
    <row r="129" customFormat="false" ht="15" hidden="false" customHeight="false" outlineLevel="0" collapsed="false">
      <c r="A129" s="18" t="str">
        <f aca="false">IF(B129&lt;&gt;"",TEXT(ROW()-1,"000"),"")</f>
        <v/>
      </c>
      <c r="B129" s="30"/>
      <c r="C129" s="31" t="str">
        <f aca="false">IF(B129&lt;&gt;"",TEXT(B129,"MMMM YYYY"),"")</f>
        <v/>
      </c>
      <c r="D129" s="18"/>
      <c r="E129" s="32"/>
      <c r="F129" s="32"/>
      <c r="G129" s="32"/>
      <c r="H129" s="32"/>
      <c r="I129" s="18"/>
      <c r="J129" s="19"/>
      <c r="K129" s="19"/>
      <c r="L129" s="19"/>
      <c r="M129" s="19" t="str">
        <f aca="false">IF(J129="","",J129+IF(K129="",0,K129)-IF(L129="",0,L129))</f>
        <v/>
      </c>
      <c r="N129" s="32"/>
      <c r="O129" s="19" t="str">
        <f aca="false">IF(M129="","",M129*0.5)</f>
        <v/>
      </c>
      <c r="P129" s="19"/>
      <c r="Q129" s="19" t="str">
        <f aca="false">IF(M129="","",M129-IF(P129="",0,P129))</f>
        <v/>
      </c>
      <c r="R129" s="18" t="str">
        <f aca="false">IF(M129="","",IF(Q129&lt;=0,"✓ PAID","OUTSTANDING"))</f>
        <v/>
      </c>
      <c r="S129" s="33"/>
      <c r="T129" s="34" t="str">
        <f aca="false">IF(S129="Yes",IF(B129&gt;=DATE(2025,6,1),200,100),"")</f>
        <v/>
      </c>
      <c r="U129" s="32"/>
      <c r="V129" s="18"/>
    </row>
    <row r="130" customFormat="false" ht="15" hidden="false" customHeight="false" outlineLevel="0" collapsed="false">
      <c r="A130" s="21" t="str">
        <f aca="false">IF(B130&lt;&gt;"",TEXT(ROW()-1,"000"),"")</f>
        <v/>
      </c>
      <c r="B130" s="25"/>
      <c r="C130" s="26" t="str">
        <f aca="false">IF(B130&lt;&gt;"",TEXT(B130,"MMMM YYYY"),"")</f>
        <v/>
      </c>
      <c r="D130" s="21"/>
      <c r="E130" s="27"/>
      <c r="F130" s="27"/>
      <c r="G130" s="27"/>
      <c r="H130" s="27"/>
      <c r="I130" s="21"/>
      <c r="J130" s="22"/>
      <c r="K130" s="22"/>
      <c r="L130" s="22"/>
      <c r="M130" s="22" t="str">
        <f aca="false">IF(J130="","",J130+IF(K130="",0,K130)-IF(L130="",0,L130))</f>
        <v/>
      </c>
      <c r="N130" s="27"/>
      <c r="O130" s="22" t="str">
        <f aca="false">IF(M130="","",M130*0.5)</f>
        <v/>
      </c>
      <c r="P130" s="22"/>
      <c r="Q130" s="22" t="str">
        <f aca="false">IF(M130="","",M130-IF(P130="",0,P130))</f>
        <v/>
      </c>
      <c r="R130" s="21" t="str">
        <f aca="false">IF(M130="","",IF(Q130&lt;=0,"✓ PAID","OUTSTANDING"))</f>
        <v/>
      </c>
      <c r="S130" s="28"/>
      <c r="T130" s="29" t="str">
        <f aca="false">IF(S130="Yes",IF(B130&gt;=DATE(2025,6,1),200,100),"")</f>
        <v/>
      </c>
      <c r="U130" s="27"/>
      <c r="V130" s="21"/>
    </row>
    <row r="131" customFormat="false" ht="15" hidden="false" customHeight="false" outlineLevel="0" collapsed="false">
      <c r="A131" s="18" t="str">
        <f aca="false">IF(B131&lt;&gt;"",TEXT(ROW()-1,"000"),"")</f>
        <v/>
      </c>
      <c r="B131" s="30"/>
      <c r="C131" s="31" t="str">
        <f aca="false">IF(B131&lt;&gt;"",TEXT(B131,"MMMM YYYY"),"")</f>
        <v/>
      </c>
      <c r="D131" s="18"/>
      <c r="E131" s="32"/>
      <c r="F131" s="32"/>
      <c r="G131" s="32"/>
      <c r="H131" s="32"/>
      <c r="I131" s="18"/>
      <c r="J131" s="19"/>
      <c r="K131" s="19"/>
      <c r="L131" s="19"/>
      <c r="M131" s="19" t="str">
        <f aca="false">IF(J131="","",J131+IF(K131="",0,K131)-IF(L131="",0,L131))</f>
        <v/>
      </c>
      <c r="N131" s="32"/>
      <c r="O131" s="19" t="str">
        <f aca="false">IF(M131="","",M131*0.5)</f>
        <v/>
      </c>
      <c r="P131" s="19"/>
      <c r="Q131" s="19" t="str">
        <f aca="false">IF(M131="","",M131-IF(P131="",0,P131))</f>
        <v/>
      </c>
      <c r="R131" s="18" t="str">
        <f aca="false">IF(M131="","",IF(Q131&lt;=0,"✓ PAID","OUTSTANDING"))</f>
        <v/>
      </c>
      <c r="S131" s="33"/>
      <c r="T131" s="34" t="str">
        <f aca="false">IF(S131="Yes",IF(B131&gt;=DATE(2025,6,1),200,100),"")</f>
        <v/>
      </c>
      <c r="U131" s="32"/>
      <c r="V131" s="18"/>
    </row>
    <row r="132" customFormat="false" ht="15" hidden="false" customHeight="false" outlineLevel="0" collapsed="false">
      <c r="A132" s="21" t="str">
        <f aca="false">IF(B132&lt;&gt;"",TEXT(ROW()-1,"000"),"")</f>
        <v/>
      </c>
      <c r="B132" s="25"/>
      <c r="C132" s="26" t="str">
        <f aca="false">IF(B132&lt;&gt;"",TEXT(B132,"MMMM YYYY"),"")</f>
        <v/>
      </c>
      <c r="D132" s="21"/>
      <c r="E132" s="27"/>
      <c r="F132" s="27"/>
      <c r="G132" s="27"/>
      <c r="H132" s="27"/>
      <c r="I132" s="21"/>
      <c r="J132" s="22"/>
      <c r="K132" s="22"/>
      <c r="L132" s="22"/>
      <c r="M132" s="22" t="str">
        <f aca="false">IF(J132="","",J132+IF(K132="",0,K132)-IF(L132="",0,L132))</f>
        <v/>
      </c>
      <c r="N132" s="27"/>
      <c r="O132" s="22" t="str">
        <f aca="false">IF(M132="","",M132*0.5)</f>
        <v/>
      </c>
      <c r="P132" s="22"/>
      <c r="Q132" s="22" t="str">
        <f aca="false">IF(M132="","",M132-IF(P132="",0,P132))</f>
        <v/>
      </c>
      <c r="R132" s="21" t="str">
        <f aca="false">IF(M132="","",IF(Q132&lt;=0,"✓ PAID","OUTSTANDING"))</f>
        <v/>
      </c>
      <c r="S132" s="28"/>
      <c r="T132" s="29" t="str">
        <f aca="false">IF(S132="Yes",IF(B132&gt;=DATE(2025,6,1),200,100),"")</f>
        <v/>
      </c>
      <c r="U132" s="27"/>
      <c r="V132" s="21"/>
    </row>
    <row r="133" customFormat="false" ht="15" hidden="false" customHeight="false" outlineLevel="0" collapsed="false">
      <c r="A133" s="18" t="str">
        <f aca="false">IF(B133&lt;&gt;"",TEXT(ROW()-1,"000"),"")</f>
        <v/>
      </c>
      <c r="B133" s="30"/>
      <c r="C133" s="31" t="str">
        <f aca="false">IF(B133&lt;&gt;"",TEXT(B133,"MMMM YYYY"),"")</f>
        <v/>
      </c>
      <c r="D133" s="18"/>
      <c r="E133" s="32"/>
      <c r="F133" s="32"/>
      <c r="G133" s="32"/>
      <c r="H133" s="32"/>
      <c r="I133" s="18"/>
      <c r="J133" s="19"/>
      <c r="K133" s="19"/>
      <c r="L133" s="19"/>
      <c r="M133" s="19" t="str">
        <f aca="false">IF(J133="","",J133+IF(K133="",0,K133)-IF(L133="",0,L133))</f>
        <v/>
      </c>
      <c r="N133" s="32"/>
      <c r="O133" s="19" t="str">
        <f aca="false">IF(M133="","",M133*0.5)</f>
        <v/>
      </c>
      <c r="P133" s="19"/>
      <c r="Q133" s="19" t="str">
        <f aca="false">IF(M133="","",M133-IF(P133="",0,P133))</f>
        <v/>
      </c>
      <c r="R133" s="18" t="str">
        <f aca="false">IF(M133="","",IF(Q133&lt;=0,"✓ PAID","OUTSTANDING"))</f>
        <v/>
      </c>
      <c r="S133" s="33"/>
      <c r="T133" s="34" t="str">
        <f aca="false">IF(S133="Yes",IF(B133&gt;=DATE(2025,6,1),200,100),"")</f>
        <v/>
      </c>
      <c r="U133" s="32"/>
      <c r="V133" s="18"/>
    </row>
    <row r="134" customFormat="false" ht="15" hidden="false" customHeight="false" outlineLevel="0" collapsed="false">
      <c r="A134" s="21" t="str">
        <f aca="false">IF(B134&lt;&gt;"",TEXT(ROW()-1,"000"),"")</f>
        <v/>
      </c>
      <c r="B134" s="25"/>
      <c r="C134" s="26" t="str">
        <f aca="false">IF(B134&lt;&gt;"",TEXT(B134,"MMMM YYYY"),"")</f>
        <v/>
      </c>
      <c r="D134" s="21"/>
      <c r="E134" s="27"/>
      <c r="F134" s="27"/>
      <c r="G134" s="27"/>
      <c r="H134" s="27"/>
      <c r="I134" s="21"/>
      <c r="J134" s="22"/>
      <c r="K134" s="22"/>
      <c r="L134" s="22"/>
      <c r="M134" s="22" t="str">
        <f aca="false">IF(J134="","",J134+IF(K134="",0,K134)-IF(L134="",0,L134))</f>
        <v/>
      </c>
      <c r="N134" s="27"/>
      <c r="O134" s="22" t="str">
        <f aca="false">IF(M134="","",M134*0.5)</f>
        <v/>
      </c>
      <c r="P134" s="22"/>
      <c r="Q134" s="22" t="str">
        <f aca="false">IF(M134="","",M134-IF(P134="",0,P134))</f>
        <v/>
      </c>
      <c r="R134" s="21" t="str">
        <f aca="false">IF(M134="","",IF(Q134&lt;=0,"✓ PAID","OUTSTANDING"))</f>
        <v/>
      </c>
      <c r="S134" s="28"/>
      <c r="T134" s="29" t="str">
        <f aca="false">IF(S134="Yes",IF(B134&gt;=DATE(2025,6,1),200,100),"")</f>
        <v/>
      </c>
      <c r="U134" s="27"/>
      <c r="V134" s="21"/>
    </row>
    <row r="135" customFormat="false" ht="15" hidden="false" customHeight="false" outlineLevel="0" collapsed="false">
      <c r="A135" s="18" t="str">
        <f aca="false">IF(B135&lt;&gt;"",TEXT(ROW()-1,"000"),"")</f>
        <v/>
      </c>
      <c r="B135" s="30"/>
      <c r="C135" s="31" t="str">
        <f aca="false">IF(B135&lt;&gt;"",TEXT(B135,"MMMM YYYY"),"")</f>
        <v/>
      </c>
      <c r="D135" s="18"/>
      <c r="E135" s="32"/>
      <c r="F135" s="32"/>
      <c r="G135" s="32"/>
      <c r="H135" s="32"/>
      <c r="I135" s="18"/>
      <c r="J135" s="19"/>
      <c r="K135" s="19"/>
      <c r="L135" s="19"/>
      <c r="M135" s="19" t="str">
        <f aca="false">IF(J135="","",J135+IF(K135="",0,K135)-IF(L135="",0,L135))</f>
        <v/>
      </c>
      <c r="N135" s="32"/>
      <c r="O135" s="19" t="str">
        <f aca="false">IF(M135="","",M135*0.5)</f>
        <v/>
      </c>
      <c r="P135" s="19"/>
      <c r="Q135" s="19" t="str">
        <f aca="false">IF(M135="","",M135-IF(P135="",0,P135))</f>
        <v/>
      </c>
      <c r="R135" s="18" t="str">
        <f aca="false">IF(M135="","",IF(Q135&lt;=0,"✓ PAID","OUTSTANDING"))</f>
        <v/>
      </c>
      <c r="S135" s="33"/>
      <c r="T135" s="34" t="str">
        <f aca="false">IF(S135="Yes",IF(B135&gt;=DATE(2025,6,1),200,100),"")</f>
        <v/>
      </c>
      <c r="U135" s="32"/>
      <c r="V135" s="18"/>
    </row>
    <row r="136" customFormat="false" ht="15" hidden="false" customHeight="false" outlineLevel="0" collapsed="false">
      <c r="A136" s="21" t="str">
        <f aca="false">IF(B136&lt;&gt;"",TEXT(ROW()-1,"000"),"")</f>
        <v/>
      </c>
      <c r="B136" s="25"/>
      <c r="C136" s="26" t="str">
        <f aca="false">IF(B136&lt;&gt;"",TEXT(B136,"MMMM YYYY"),"")</f>
        <v/>
      </c>
      <c r="D136" s="21"/>
      <c r="E136" s="27"/>
      <c r="F136" s="27"/>
      <c r="G136" s="27"/>
      <c r="H136" s="27"/>
      <c r="I136" s="21"/>
      <c r="J136" s="22"/>
      <c r="K136" s="22"/>
      <c r="L136" s="22"/>
      <c r="M136" s="22" t="str">
        <f aca="false">IF(J136="","",J136+IF(K136="",0,K136)-IF(L136="",0,L136))</f>
        <v/>
      </c>
      <c r="N136" s="27"/>
      <c r="O136" s="22" t="str">
        <f aca="false">IF(M136="","",M136*0.5)</f>
        <v/>
      </c>
      <c r="P136" s="22"/>
      <c r="Q136" s="22" t="str">
        <f aca="false">IF(M136="","",M136-IF(P136="",0,P136))</f>
        <v/>
      </c>
      <c r="R136" s="21" t="str">
        <f aca="false">IF(M136="","",IF(Q136&lt;=0,"✓ PAID","OUTSTANDING"))</f>
        <v/>
      </c>
      <c r="S136" s="28"/>
      <c r="T136" s="29" t="str">
        <f aca="false">IF(S136="Yes",IF(B136&gt;=DATE(2025,6,1),200,100),"")</f>
        <v/>
      </c>
      <c r="U136" s="27"/>
      <c r="V136" s="21"/>
    </row>
    <row r="137" customFormat="false" ht="15" hidden="false" customHeight="false" outlineLevel="0" collapsed="false">
      <c r="A137" s="18" t="str">
        <f aca="false">IF(B137&lt;&gt;"",TEXT(ROW()-1,"000"),"")</f>
        <v/>
      </c>
      <c r="B137" s="30"/>
      <c r="C137" s="31" t="str">
        <f aca="false">IF(B137&lt;&gt;"",TEXT(B137,"MMMM YYYY"),"")</f>
        <v/>
      </c>
      <c r="D137" s="18"/>
      <c r="E137" s="32"/>
      <c r="F137" s="32"/>
      <c r="G137" s="32"/>
      <c r="H137" s="32"/>
      <c r="I137" s="18"/>
      <c r="J137" s="19"/>
      <c r="K137" s="19"/>
      <c r="L137" s="19"/>
      <c r="M137" s="19" t="str">
        <f aca="false">IF(J137="","",J137+IF(K137="",0,K137)-IF(L137="",0,L137))</f>
        <v/>
      </c>
      <c r="N137" s="32"/>
      <c r="O137" s="19" t="str">
        <f aca="false">IF(M137="","",M137*0.5)</f>
        <v/>
      </c>
      <c r="P137" s="19"/>
      <c r="Q137" s="19" t="str">
        <f aca="false">IF(M137="","",M137-IF(P137="",0,P137))</f>
        <v/>
      </c>
      <c r="R137" s="18" t="str">
        <f aca="false">IF(M137="","",IF(Q137&lt;=0,"✓ PAID","OUTSTANDING"))</f>
        <v/>
      </c>
      <c r="S137" s="33"/>
      <c r="T137" s="34" t="str">
        <f aca="false">IF(S137="Yes",IF(B137&gt;=DATE(2025,6,1),200,100),"")</f>
        <v/>
      </c>
      <c r="U137" s="32"/>
      <c r="V137" s="18"/>
    </row>
    <row r="138" customFormat="false" ht="15" hidden="false" customHeight="false" outlineLevel="0" collapsed="false">
      <c r="A138" s="21" t="str">
        <f aca="false">IF(B138&lt;&gt;"",TEXT(ROW()-1,"000"),"")</f>
        <v/>
      </c>
      <c r="B138" s="25"/>
      <c r="C138" s="26" t="str">
        <f aca="false">IF(B138&lt;&gt;"",TEXT(B138,"MMMM YYYY"),"")</f>
        <v/>
      </c>
      <c r="D138" s="21"/>
      <c r="E138" s="27"/>
      <c r="F138" s="27"/>
      <c r="G138" s="27"/>
      <c r="H138" s="27"/>
      <c r="I138" s="21"/>
      <c r="J138" s="22"/>
      <c r="K138" s="22"/>
      <c r="L138" s="22"/>
      <c r="M138" s="22" t="str">
        <f aca="false">IF(J138="","",J138+IF(K138="",0,K138)-IF(L138="",0,L138))</f>
        <v/>
      </c>
      <c r="N138" s="27"/>
      <c r="O138" s="22" t="str">
        <f aca="false">IF(M138="","",M138*0.5)</f>
        <v/>
      </c>
      <c r="P138" s="22"/>
      <c r="Q138" s="22" t="str">
        <f aca="false">IF(M138="","",M138-IF(P138="",0,P138))</f>
        <v/>
      </c>
      <c r="R138" s="21" t="str">
        <f aca="false">IF(M138="","",IF(Q138&lt;=0,"✓ PAID","OUTSTANDING"))</f>
        <v/>
      </c>
      <c r="S138" s="28"/>
      <c r="T138" s="29" t="str">
        <f aca="false">IF(S138="Yes",IF(B138&gt;=DATE(2025,6,1),200,100),"")</f>
        <v/>
      </c>
      <c r="U138" s="27"/>
      <c r="V138" s="21"/>
    </row>
    <row r="139" customFormat="false" ht="15" hidden="false" customHeight="false" outlineLevel="0" collapsed="false">
      <c r="A139" s="18" t="str">
        <f aca="false">IF(B139&lt;&gt;"",TEXT(ROW()-1,"000"),"")</f>
        <v/>
      </c>
      <c r="B139" s="30"/>
      <c r="C139" s="31" t="str">
        <f aca="false">IF(B139&lt;&gt;"",TEXT(B139,"MMMM YYYY"),"")</f>
        <v/>
      </c>
      <c r="D139" s="18"/>
      <c r="E139" s="32"/>
      <c r="F139" s="32"/>
      <c r="G139" s="32"/>
      <c r="H139" s="32"/>
      <c r="I139" s="18"/>
      <c r="J139" s="19"/>
      <c r="K139" s="19"/>
      <c r="L139" s="19"/>
      <c r="M139" s="19" t="str">
        <f aca="false">IF(J139="","",J139+IF(K139="",0,K139)-IF(L139="",0,L139))</f>
        <v/>
      </c>
      <c r="N139" s="32"/>
      <c r="O139" s="19" t="str">
        <f aca="false">IF(M139="","",M139*0.5)</f>
        <v/>
      </c>
      <c r="P139" s="19"/>
      <c r="Q139" s="19" t="str">
        <f aca="false">IF(M139="","",M139-IF(P139="",0,P139))</f>
        <v/>
      </c>
      <c r="R139" s="18" t="str">
        <f aca="false">IF(M139="","",IF(Q139&lt;=0,"✓ PAID","OUTSTANDING"))</f>
        <v/>
      </c>
      <c r="S139" s="33"/>
      <c r="T139" s="34" t="str">
        <f aca="false">IF(S139="Yes",IF(B139&gt;=DATE(2025,6,1),200,100),"")</f>
        <v/>
      </c>
      <c r="U139" s="32"/>
      <c r="V139" s="18"/>
    </row>
    <row r="140" customFormat="false" ht="15" hidden="false" customHeight="false" outlineLevel="0" collapsed="false">
      <c r="A140" s="21" t="str">
        <f aca="false">IF(B140&lt;&gt;"",TEXT(ROW()-1,"000"),"")</f>
        <v/>
      </c>
      <c r="B140" s="25"/>
      <c r="C140" s="26" t="str">
        <f aca="false">IF(B140&lt;&gt;"",TEXT(B140,"MMMM YYYY"),"")</f>
        <v/>
      </c>
      <c r="D140" s="21"/>
      <c r="E140" s="27"/>
      <c r="F140" s="27"/>
      <c r="G140" s="27"/>
      <c r="H140" s="27"/>
      <c r="I140" s="21"/>
      <c r="J140" s="22"/>
      <c r="K140" s="22"/>
      <c r="L140" s="22"/>
      <c r="M140" s="22" t="str">
        <f aca="false">IF(J140="","",J140+IF(K140="",0,K140)-IF(L140="",0,L140))</f>
        <v/>
      </c>
      <c r="N140" s="27"/>
      <c r="O140" s="22" t="str">
        <f aca="false">IF(M140="","",M140*0.5)</f>
        <v/>
      </c>
      <c r="P140" s="22"/>
      <c r="Q140" s="22" t="str">
        <f aca="false">IF(M140="","",M140-IF(P140="",0,P140))</f>
        <v/>
      </c>
      <c r="R140" s="21" t="str">
        <f aca="false">IF(M140="","",IF(Q140&lt;=0,"✓ PAID","OUTSTANDING"))</f>
        <v/>
      </c>
      <c r="S140" s="28"/>
      <c r="T140" s="29" t="str">
        <f aca="false">IF(S140="Yes",IF(B140&gt;=DATE(2025,6,1),200,100),"")</f>
        <v/>
      </c>
      <c r="U140" s="27"/>
      <c r="V140" s="21"/>
    </row>
    <row r="141" customFormat="false" ht="15" hidden="false" customHeight="false" outlineLevel="0" collapsed="false">
      <c r="A141" s="18" t="str">
        <f aca="false">IF(B141&lt;&gt;"",TEXT(ROW()-1,"000"),"")</f>
        <v/>
      </c>
      <c r="B141" s="30"/>
      <c r="C141" s="31" t="str">
        <f aca="false">IF(B141&lt;&gt;"",TEXT(B141,"MMMM YYYY"),"")</f>
        <v/>
      </c>
      <c r="D141" s="18"/>
      <c r="E141" s="32"/>
      <c r="F141" s="32"/>
      <c r="G141" s="32"/>
      <c r="H141" s="32"/>
      <c r="I141" s="18"/>
      <c r="J141" s="19"/>
      <c r="K141" s="19"/>
      <c r="L141" s="19"/>
      <c r="M141" s="19" t="str">
        <f aca="false">IF(J141="","",J141+IF(K141="",0,K141)-IF(L141="",0,L141))</f>
        <v/>
      </c>
      <c r="N141" s="32"/>
      <c r="O141" s="19" t="str">
        <f aca="false">IF(M141="","",M141*0.5)</f>
        <v/>
      </c>
      <c r="P141" s="19"/>
      <c r="Q141" s="19" t="str">
        <f aca="false">IF(M141="","",M141-IF(P141="",0,P141))</f>
        <v/>
      </c>
      <c r="R141" s="18" t="str">
        <f aca="false">IF(M141="","",IF(Q141&lt;=0,"✓ PAID","OUTSTANDING"))</f>
        <v/>
      </c>
      <c r="S141" s="33"/>
      <c r="T141" s="34" t="str">
        <f aca="false">IF(S141="Yes",IF(B141&gt;=DATE(2025,6,1),200,100),"")</f>
        <v/>
      </c>
      <c r="U141" s="32"/>
      <c r="V141" s="18"/>
    </row>
    <row r="142" customFormat="false" ht="15" hidden="false" customHeight="false" outlineLevel="0" collapsed="false">
      <c r="A142" s="21" t="str">
        <f aca="false">IF(B142&lt;&gt;"",TEXT(ROW()-1,"000"),"")</f>
        <v/>
      </c>
      <c r="B142" s="25"/>
      <c r="C142" s="26" t="str">
        <f aca="false">IF(B142&lt;&gt;"",TEXT(B142,"MMMM YYYY"),"")</f>
        <v/>
      </c>
      <c r="D142" s="21"/>
      <c r="E142" s="27"/>
      <c r="F142" s="27"/>
      <c r="G142" s="27"/>
      <c r="H142" s="27"/>
      <c r="I142" s="21"/>
      <c r="J142" s="22"/>
      <c r="K142" s="22"/>
      <c r="L142" s="22"/>
      <c r="M142" s="22" t="str">
        <f aca="false">IF(J142="","",J142+IF(K142="",0,K142)-IF(L142="",0,L142))</f>
        <v/>
      </c>
      <c r="N142" s="27"/>
      <c r="O142" s="22" t="str">
        <f aca="false">IF(M142="","",M142*0.5)</f>
        <v/>
      </c>
      <c r="P142" s="22"/>
      <c r="Q142" s="22" t="str">
        <f aca="false">IF(M142="","",M142-IF(P142="",0,P142))</f>
        <v/>
      </c>
      <c r="R142" s="21" t="str">
        <f aca="false">IF(M142="","",IF(Q142&lt;=0,"✓ PAID","OUTSTANDING"))</f>
        <v/>
      </c>
      <c r="S142" s="28"/>
      <c r="T142" s="29" t="str">
        <f aca="false">IF(S142="Yes",IF(B142&gt;=DATE(2025,6,1),200,100),"")</f>
        <v/>
      </c>
      <c r="U142" s="27"/>
      <c r="V142" s="21"/>
    </row>
    <row r="143" customFormat="false" ht="15" hidden="false" customHeight="false" outlineLevel="0" collapsed="false">
      <c r="A143" s="18" t="str">
        <f aca="false">IF(B143&lt;&gt;"",TEXT(ROW()-1,"000"),"")</f>
        <v/>
      </c>
      <c r="B143" s="30"/>
      <c r="C143" s="31" t="str">
        <f aca="false">IF(B143&lt;&gt;"",TEXT(B143,"MMMM YYYY"),"")</f>
        <v/>
      </c>
      <c r="D143" s="18"/>
      <c r="E143" s="32"/>
      <c r="F143" s="32"/>
      <c r="G143" s="32"/>
      <c r="H143" s="32"/>
      <c r="I143" s="18"/>
      <c r="J143" s="19"/>
      <c r="K143" s="19"/>
      <c r="L143" s="19"/>
      <c r="M143" s="19" t="str">
        <f aca="false">IF(J143="","",J143+IF(K143="",0,K143)-IF(L143="",0,L143))</f>
        <v/>
      </c>
      <c r="N143" s="32"/>
      <c r="O143" s="19" t="str">
        <f aca="false">IF(M143="","",M143*0.5)</f>
        <v/>
      </c>
      <c r="P143" s="19"/>
      <c r="Q143" s="19" t="str">
        <f aca="false">IF(M143="","",M143-IF(P143="",0,P143))</f>
        <v/>
      </c>
      <c r="R143" s="18" t="str">
        <f aca="false">IF(M143="","",IF(Q143&lt;=0,"✓ PAID","OUTSTANDING"))</f>
        <v/>
      </c>
      <c r="S143" s="33"/>
      <c r="T143" s="34" t="str">
        <f aca="false">IF(S143="Yes",IF(B143&gt;=DATE(2025,6,1),200,100),"")</f>
        <v/>
      </c>
      <c r="U143" s="32"/>
      <c r="V143" s="18"/>
    </row>
    <row r="144" customFormat="false" ht="15" hidden="false" customHeight="false" outlineLevel="0" collapsed="false">
      <c r="A144" s="21" t="str">
        <f aca="false">IF(B144&lt;&gt;"",TEXT(ROW()-1,"000"),"")</f>
        <v/>
      </c>
      <c r="B144" s="25"/>
      <c r="C144" s="26" t="str">
        <f aca="false">IF(B144&lt;&gt;"",TEXT(B144,"MMMM YYYY"),"")</f>
        <v/>
      </c>
      <c r="D144" s="21"/>
      <c r="E144" s="27"/>
      <c r="F144" s="27"/>
      <c r="G144" s="27"/>
      <c r="H144" s="27"/>
      <c r="I144" s="21"/>
      <c r="J144" s="22"/>
      <c r="K144" s="22"/>
      <c r="L144" s="22"/>
      <c r="M144" s="22" t="str">
        <f aca="false">IF(J144="","",J144+IF(K144="",0,K144)-IF(L144="",0,L144))</f>
        <v/>
      </c>
      <c r="N144" s="27"/>
      <c r="O144" s="22" t="str">
        <f aca="false">IF(M144="","",M144*0.5)</f>
        <v/>
      </c>
      <c r="P144" s="22"/>
      <c r="Q144" s="22" t="str">
        <f aca="false">IF(M144="","",M144-IF(P144="",0,P144))</f>
        <v/>
      </c>
      <c r="R144" s="21" t="str">
        <f aca="false">IF(M144="","",IF(Q144&lt;=0,"✓ PAID","OUTSTANDING"))</f>
        <v/>
      </c>
      <c r="S144" s="28"/>
      <c r="T144" s="29" t="str">
        <f aca="false">IF(S144="Yes",IF(B144&gt;=DATE(2025,6,1),200,100),"")</f>
        <v/>
      </c>
      <c r="U144" s="27"/>
      <c r="V144" s="21"/>
    </row>
    <row r="145" customFormat="false" ht="15" hidden="false" customHeight="false" outlineLevel="0" collapsed="false">
      <c r="A145" s="18" t="str">
        <f aca="false">IF(B145&lt;&gt;"",TEXT(ROW()-1,"000"),"")</f>
        <v/>
      </c>
      <c r="B145" s="30"/>
      <c r="C145" s="31" t="str">
        <f aca="false">IF(B145&lt;&gt;"",TEXT(B145,"MMMM YYYY"),"")</f>
        <v/>
      </c>
      <c r="D145" s="18"/>
      <c r="E145" s="32"/>
      <c r="F145" s="32"/>
      <c r="G145" s="32"/>
      <c r="H145" s="32"/>
      <c r="I145" s="18"/>
      <c r="J145" s="19"/>
      <c r="K145" s="19"/>
      <c r="L145" s="19"/>
      <c r="M145" s="19" t="str">
        <f aca="false">IF(J145="","",J145+IF(K145="",0,K145)-IF(L145="",0,L145))</f>
        <v/>
      </c>
      <c r="N145" s="32"/>
      <c r="O145" s="19" t="str">
        <f aca="false">IF(M145="","",M145*0.5)</f>
        <v/>
      </c>
      <c r="P145" s="19"/>
      <c r="Q145" s="19" t="str">
        <f aca="false">IF(M145="","",M145-IF(P145="",0,P145))</f>
        <v/>
      </c>
      <c r="R145" s="18" t="str">
        <f aca="false">IF(M145="","",IF(Q145&lt;=0,"✓ PAID","OUTSTANDING"))</f>
        <v/>
      </c>
      <c r="S145" s="33"/>
      <c r="T145" s="34" t="str">
        <f aca="false">IF(S145="Yes",IF(B145&gt;=DATE(2025,6,1),200,100),"")</f>
        <v/>
      </c>
      <c r="U145" s="32"/>
      <c r="V145" s="18"/>
    </row>
    <row r="146" customFormat="false" ht="15" hidden="false" customHeight="false" outlineLevel="0" collapsed="false">
      <c r="A146" s="21" t="str">
        <f aca="false">IF(B146&lt;&gt;"",TEXT(ROW()-1,"000"),"")</f>
        <v/>
      </c>
      <c r="B146" s="25"/>
      <c r="C146" s="26" t="str">
        <f aca="false">IF(B146&lt;&gt;"",TEXT(B146,"MMMM YYYY"),"")</f>
        <v/>
      </c>
      <c r="D146" s="21"/>
      <c r="E146" s="27"/>
      <c r="F146" s="27"/>
      <c r="G146" s="27"/>
      <c r="H146" s="27"/>
      <c r="I146" s="21"/>
      <c r="J146" s="22"/>
      <c r="K146" s="22"/>
      <c r="L146" s="22"/>
      <c r="M146" s="22" t="str">
        <f aca="false">IF(J146="","",J146+IF(K146="",0,K146)-IF(L146="",0,L146))</f>
        <v/>
      </c>
      <c r="N146" s="27"/>
      <c r="O146" s="22" t="str">
        <f aca="false">IF(M146="","",M146*0.5)</f>
        <v/>
      </c>
      <c r="P146" s="22"/>
      <c r="Q146" s="22" t="str">
        <f aca="false">IF(M146="","",M146-IF(P146="",0,P146))</f>
        <v/>
      </c>
      <c r="R146" s="21" t="str">
        <f aca="false">IF(M146="","",IF(Q146&lt;=0,"✓ PAID","OUTSTANDING"))</f>
        <v/>
      </c>
      <c r="S146" s="28"/>
      <c r="T146" s="29" t="str">
        <f aca="false">IF(S146="Yes",IF(B146&gt;=DATE(2025,6,1),200,100),"")</f>
        <v/>
      </c>
      <c r="U146" s="27"/>
      <c r="V146" s="21"/>
    </row>
    <row r="147" customFormat="false" ht="15" hidden="false" customHeight="false" outlineLevel="0" collapsed="false">
      <c r="A147" s="18" t="str">
        <f aca="false">IF(B147&lt;&gt;"",TEXT(ROW()-1,"000"),"")</f>
        <v/>
      </c>
      <c r="B147" s="30"/>
      <c r="C147" s="31" t="str">
        <f aca="false">IF(B147&lt;&gt;"",TEXT(B147,"MMMM YYYY"),"")</f>
        <v/>
      </c>
      <c r="D147" s="18"/>
      <c r="E147" s="32"/>
      <c r="F147" s="32"/>
      <c r="G147" s="32"/>
      <c r="H147" s="32"/>
      <c r="I147" s="18"/>
      <c r="J147" s="19"/>
      <c r="K147" s="19"/>
      <c r="L147" s="19"/>
      <c r="M147" s="19" t="str">
        <f aca="false">IF(J147="","",J147+IF(K147="",0,K147)-IF(L147="",0,L147))</f>
        <v/>
      </c>
      <c r="N147" s="32"/>
      <c r="O147" s="19" t="str">
        <f aca="false">IF(M147="","",M147*0.5)</f>
        <v/>
      </c>
      <c r="P147" s="19"/>
      <c r="Q147" s="19" t="str">
        <f aca="false">IF(M147="","",M147-IF(P147="",0,P147))</f>
        <v/>
      </c>
      <c r="R147" s="18" t="str">
        <f aca="false">IF(M147="","",IF(Q147&lt;=0,"✓ PAID","OUTSTANDING"))</f>
        <v/>
      </c>
      <c r="S147" s="33"/>
      <c r="T147" s="34" t="str">
        <f aca="false">IF(S147="Yes",IF(B147&gt;=DATE(2025,6,1),200,100),"")</f>
        <v/>
      </c>
      <c r="U147" s="32"/>
      <c r="V147" s="18"/>
    </row>
    <row r="148" customFormat="false" ht="15" hidden="false" customHeight="false" outlineLevel="0" collapsed="false">
      <c r="A148" s="21" t="str">
        <f aca="false">IF(B148&lt;&gt;"",TEXT(ROW()-1,"000"),"")</f>
        <v/>
      </c>
      <c r="B148" s="25"/>
      <c r="C148" s="26" t="str">
        <f aca="false">IF(B148&lt;&gt;"",TEXT(B148,"MMMM YYYY"),"")</f>
        <v/>
      </c>
      <c r="D148" s="21"/>
      <c r="E148" s="27"/>
      <c r="F148" s="27"/>
      <c r="G148" s="27"/>
      <c r="H148" s="27"/>
      <c r="I148" s="21"/>
      <c r="J148" s="22"/>
      <c r="K148" s="22"/>
      <c r="L148" s="22"/>
      <c r="M148" s="22" t="str">
        <f aca="false">IF(J148="","",J148+IF(K148="",0,K148)-IF(L148="",0,L148))</f>
        <v/>
      </c>
      <c r="N148" s="27"/>
      <c r="O148" s="22" t="str">
        <f aca="false">IF(M148="","",M148*0.5)</f>
        <v/>
      </c>
      <c r="P148" s="22"/>
      <c r="Q148" s="22" t="str">
        <f aca="false">IF(M148="","",M148-IF(P148="",0,P148))</f>
        <v/>
      </c>
      <c r="R148" s="21" t="str">
        <f aca="false">IF(M148="","",IF(Q148&lt;=0,"✓ PAID","OUTSTANDING"))</f>
        <v/>
      </c>
      <c r="S148" s="28"/>
      <c r="T148" s="29" t="str">
        <f aca="false">IF(S148="Yes",IF(B148&gt;=DATE(2025,6,1),200,100),"")</f>
        <v/>
      </c>
      <c r="U148" s="27"/>
      <c r="V148" s="21"/>
    </row>
    <row r="149" customFormat="false" ht="15" hidden="false" customHeight="false" outlineLevel="0" collapsed="false">
      <c r="A149" s="18" t="str">
        <f aca="false">IF(B149&lt;&gt;"",TEXT(ROW()-1,"000"),"")</f>
        <v/>
      </c>
      <c r="B149" s="30"/>
      <c r="C149" s="31" t="str">
        <f aca="false">IF(B149&lt;&gt;"",TEXT(B149,"MMMM YYYY"),"")</f>
        <v/>
      </c>
      <c r="D149" s="18"/>
      <c r="E149" s="32"/>
      <c r="F149" s="32"/>
      <c r="G149" s="32"/>
      <c r="H149" s="32"/>
      <c r="I149" s="18"/>
      <c r="J149" s="19"/>
      <c r="K149" s="19"/>
      <c r="L149" s="19"/>
      <c r="M149" s="19" t="str">
        <f aca="false">IF(J149="","",J149+IF(K149="",0,K149)-IF(L149="",0,L149))</f>
        <v/>
      </c>
      <c r="N149" s="32"/>
      <c r="O149" s="19" t="str">
        <f aca="false">IF(M149="","",M149*0.5)</f>
        <v/>
      </c>
      <c r="P149" s="19"/>
      <c r="Q149" s="19" t="str">
        <f aca="false">IF(M149="","",M149-IF(P149="",0,P149))</f>
        <v/>
      </c>
      <c r="R149" s="18" t="str">
        <f aca="false">IF(M149="","",IF(Q149&lt;=0,"✓ PAID","OUTSTANDING"))</f>
        <v/>
      </c>
      <c r="S149" s="33"/>
      <c r="T149" s="34" t="str">
        <f aca="false">IF(S149="Yes",IF(B149&gt;=DATE(2025,6,1),200,100),"")</f>
        <v/>
      </c>
      <c r="U149" s="32"/>
      <c r="V149" s="18"/>
    </row>
    <row r="150" customFormat="false" ht="15" hidden="false" customHeight="false" outlineLevel="0" collapsed="false">
      <c r="A150" s="21" t="str">
        <f aca="false">IF(B150&lt;&gt;"",TEXT(ROW()-1,"000"),"")</f>
        <v/>
      </c>
      <c r="B150" s="25"/>
      <c r="C150" s="26" t="str">
        <f aca="false">IF(B150&lt;&gt;"",TEXT(B150,"MMMM YYYY"),"")</f>
        <v/>
      </c>
      <c r="D150" s="21"/>
      <c r="E150" s="27"/>
      <c r="F150" s="27"/>
      <c r="G150" s="27"/>
      <c r="H150" s="27"/>
      <c r="I150" s="21"/>
      <c r="J150" s="22"/>
      <c r="K150" s="22"/>
      <c r="L150" s="22"/>
      <c r="M150" s="22" t="str">
        <f aca="false">IF(J150="","",J150+IF(K150="",0,K150)-IF(L150="",0,L150))</f>
        <v/>
      </c>
      <c r="N150" s="27"/>
      <c r="O150" s="22" t="str">
        <f aca="false">IF(M150="","",M150*0.5)</f>
        <v/>
      </c>
      <c r="P150" s="22"/>
      <c r="Q150" s="22" t="str">
        <f aca="false">IF(M150="","",M150-IF(P150="",0,P150))</f>
        <v/>
      </c>
      <c r="R150" s="21" t="str">
        <f aca="false">IF(M150="","",IF(Q150&lt;=0,"✓ PAID","OUTSTANDING"))</f>
        <v/>
      </c>
      <c r="S150" s="28"/>
      <c r="T150" s="29" t="str">
        <f aca="false">IF(S150="Yes",IF(B150&gt;=DATE(2025,6,1),200,100),"")</f>
        <v/>
      </c>
      <c r="U150" s="27"/>
      <c r="V150" s="21"/>
    </row>
    <row r="151" customFormat="false" ht="15" hidden="false" customHeight="false" outlineLevel="0" collapsed="false">
      <c r="A151" s="18" t="str">
        <f aca="false">IF(B151&lt;&gt;"",TEXT(ROW()-1,"000"),"")</f>
        <v/>
      </c>
      <c r="B151" s="30"/>
      <c r="C151" s="31" t="str">
        <f aca="false">IF(B151&lt;&gt;"",TEXT(B151,"MMMM YYYY"),"")</f>
        <v/>
      </c>
      <c r="D151" s="18"/>
      <c r="E151" s="32"/>
      <c r="F151" s="32"/>
      <c r="G151" s="32"/>
      <c r="H151" s="32"/>
      <c r="I151" s="18"/>
      <c r="J151" s="19"/>
      <c r="K151" s="19"/>
      <c r="L151" s="19"/>
      <c r="M151" s="19" t="str">
        <f aca="false">IF(J151="","",J151+IF(K151="",0,K151)-IF(L151="",0,L151))</f>
        <v/>
      </c>
      <c r="N151" s="32"/>
      <c r="O151" s="19" t="str">
        <f aca="false">IF(M151="","",M151*0.5)</f>
        <v/>
      </c>
      <c r="P151" s="19"/>
      <c r="Q151" s="19" t="str">
        <f aca="false">IF(M151="","",M151-IF(P151="",0,P151))</f>
        <v/>
      </c>
      <c r="R151" s="18" t="str">
        <f aca="false">IF(M151="","",IF(Q151&lt;=0,"✓ PAID","OUTSTANDING"))</f>
        <v/>
      </c>
      <c r="S151" s="33"/>
      <c r="T151" s="34" t="str">
        <f aca="false">IF(S151="Yes",IF(B151&gt;=DATE(2025,6,1),200,100),"")</f>
        <v/>
      </c>
      <c r="U151" s="32"/>
      <c r="V151" s="18"/>
    </row>
    <row r="152" customFormat="false" ht="15" hidden="false" customHeight="false" outlineLevel="0" collapsed="false">
      <c r="A152" s="21" t="str">
        <f aca="false">IF(B152&lt;&gt;"",TEXT(ROW()-1,"000"),"")</f>
        <v/>
      </c>
      <c r="B152" s="25"/>
      <c r="C152" s="26" t="str">
        <f aca="false">IF(B152&lt;&gt;"",TEXT(B152,"MMMM YYYY"),"")</f>
        <v/>
      </c>
      <c r="D152" s="21"/>
      <c r="E152" s="27"/>
      <c r="F152" s="27"/>
      <c r="G152" s="27"/>
      <c r="H152" s="27"/>
      <c r="I152" s="21"/>
      <c r="J152" s="22"/>
      <c r="K152" s="22"/>
      <c r="L152" s="22"/>
      <c r="M152" s="22" t="str">
        <f aca="false">IF(J152="","",J152+IF(K152="",0,K152)-IF(L152="",0,L152))</f>
        <v/>
      </c>
      <c r="N152" s="27"/>
      <c r="O152" s="22" t="str">
        <f aca="false">IF(M152="","",M152*0.5)</f>
        <v/>
      </c>
      <c r="P152" s="22"/>
      <c r="Q152" s="22" t="str">
        <f aca="false">IF(M152="","",M152-IF(P152="",0,P152))</f>
        <v/>
      </c>
      <c r="R152" s="21" t="str">
        <f aca="false">IF(M152="","",IF(Q152&lt;=0,"✓ PAID","OUTSTANDING"))</f>
        <v/>
      </c>
      <c r="S152" s="28"/>
      <c r="T152" s="29" t="str">
        <f aca="false">IF(S152="Yes",IF(B152&gt;=DATE(2025,6,1),200,100),"")</f>
        <v/>
      </c>
      <c r="U152" s="27"/>
      <c r="V152" s="21"/>
    </row>
    <row r="153" customFormat="false" ht="15" hidden="false" customHeight="false" outlineLevel="0" collapsed="false">
      <c r="A153" s="18" t="str">
        <f aca="false">IF(B153&lt;&gt;"",TEXT(ROW()-1,"000"),"")</f>
        <v/>
      </c>
      <c r="B153" s="30"/>
      <c r="C153" s="31" t="str">
        <f aca="false">IF(B153&lt;&gt;"",TEXT(B153,"MMMM YYYY"),"")</f>
        <v/>
      </c>
      <c r="D153" s="18"/>
      <c r="E153" s="32"/>
      <c r="F153" s="32"/>
      <c r="G153" s="32"/>
      <c r="H153" s="32"/>
      <c r="I153" s="18"/>
      <c r="J153" s="19"/>
      <c r="K153" s="19"/>
      <c r="L153" s="19"/>
      <c r="M153" s="19" t="str">
        <f aca="false">IF(J153="","",J153+IF(K153="",0,K153)-IF(L153="",0,L153))</f>
        <v/>
      </c>
      <c r="N153" s="32"/>
      <c r="O153" s="19" t="str">
        <f aca="false">IF(M153="","",M153*0.5)</f>
        <v/>
      </c>
      <c r="P153" s="19"/>
      <c r="Q153" s="19" t="str">
        <f aca="false">IF(M153="","",M153-IF(P153="",0,P153))</f>
        <v/>
      </c>
      <c r="R153" s="18" t="str">
        <f aca="false">IF(M153="","",IF(Q153&lt;=0,"✓ PAID","OUTSTANDING"))</f>
        <v/>
      </c>
      <c r="S153" s="33"/>
      <c r="T153" s="34" t="str">
        <f aca="false">IF(S153="Yes",IF(B153&gt;=DATE(2025,6,1),200,100),"")</f>
        <v/>
      </c>
      <c r="U153" s="32"/>
      <c r="V153" s="18"/>
    </row>
    <row r="154" customFormat="false" ht="15" hidden="false" customHeight="false" outlineLevel="0" collapsed="false">
      <c r="A154" s="21" t="str">
        <f aca="false">IF(B154&lt;&gt;"",TEXT(ROW()-1,"000"),"")</f>
        <v/>
      </c>
      <c r="B154" s="25"/>
      <c r="C154" s="26" t="str">
        <f aca="false">IF(B154&lt;&gt;"",TEXT(B154,"MMMM YYYY"),"")</f>
        <v/>
      </c>
      <c r="D154" s="21"/>
      <c r="E154" s="27"/>
      <c r="F154" s="27"/>
      <c r="G154" s="27"/>
      <c r="H154" s="27"/>
      <c r="I154" s="21"/>
      <c r="J154" s="22"/>
      <c r="K154" s="22"/>
      <c r="L154" s="22"/>
      <c r="M154" s="22" t="str">
        <f aca="false">IF(J154="","",J154+IF(K154="",0,K154)-IF(L154="",0,L154))</f>
        <v/>
      </c>
      <c r="N154" s="27"/>
      <c r="O154" s="22" t="str">
        <f aca="false">IF(M154="","",M154*0.5)</f>
        <v/>
      </c>
      <c r="P154" s="22"/>
      <c r="Q154" s="22" t="str">
        <f aca="false">IF(M154="","",M154-IF(P154="",0,P154))</f>
        <v/>
      </c>
      <c r="R154" s="21" t="str">
        <f aca="false">IF(M154="","",IF(Q154&lt;=0,"✓ PAID","OUTSTANDING"))</f>
        <v/>
      </c>
      <c r="S154" s="28"/>
      <c r="T154" s="29" t="str">
        <f aca="false">IF(S154="Yes",IF(B154&gt;=DATE(2025,6,1),200,100),"")</f>
        <v/>
      </c>
      <c r="U154" s="27"/>
      <c r="V154" s="21"/>
    </row>
    <row r="155" customFormat="false" ht="15" hidden="false" customHeight="false" outlineLevel="0" collapsed="false">
      <c r="A155" s="18" t="str">
        <f aca="false">IF(B155&lt;&gt;"",TEXT(ROW()-1,"000"),"")</f>
        <v/>
      </c>
      <c r="B155" s="30"/>
      <c r="C155" s="31" t="str">
        <f aca="false">IF(B155&lt;&gt;"",TEXT(B155,"MMMM YYYY"),"")</f>
        <v/>
      </c>
      <c r="D155" s="18"/>
      <c r="E155" s="32"/>
      <c r="F155" s="32"/>
      <c r="G155" s="32"/>
      <c r="H155" s="32"/>
      <c r="I155" s="18"/>
      <c r="J155" s="19"/>
      <c r="K155" s="19"/>
      <c r="L155" s="19"/>
      <c r="M155" s="19" t="str">
        <f aca="false">IF(J155="","",J155+IF(K155="",0,K155)-IF(L155="",0,L155))</f>
        <v/>
      </c>
      <c r="N155" s="32"/>
      <c r="O155" s="19" t="str">
        <f aca="false">IF(M155="","",M155*0.5)</f>
        <v/>
      </c>
      <c r="P155" s="19"/>
      <c r="Q155" s="19" t="str">
        <f aca="false">IF(M155="","",M155-IF(P155="",0,P155))</f>
        <v/>
      </c>
      <c r="R155" s="18" t="str">
        <f aca="false">IF(M155="","",IF(Q155&lt;=0,"✓ PAID","OUTSTANDING"))</f>
        <v/>
      </c>
      <c r="S155" s="33"/>
      <c r="T155" s="34" t="str">
        <f aca="false">IF(S155="Yes",IF(B155&gt;=DATE(2025,6,1),200,100),"")</f>
        <v/>
      </c>
      <c r="U155" s="32"/>
      <c r="V155" s="18"/>
    </row>
    <row r="156" customFormat="false" ht="15" hidden="false" customHeight="false" outlineLevel="0" collapsed="false">
      <c r="A156" s="21" t="str">
        <f aca="false">IF(B156&lt;&gt;"",TEXT(ROW()-1,"000"),"")</f>
        <v/>
      </c>
      <c r="B156" s="25"/>
      <c r="C156" s="26" t="str">
        <f aca="false">IF(B156&lt;&gt;"",TEXT(B156,"MMMM YYYY"),"")</f>
        <v/>
      </c>
      <c r="D156" s="21"/>
      <c r="E156" s="27"/>
      <c r="F156" s="27"/>
      <c r="G156" s="27"/>
      <c r="H156" s="27"/>
      <c r="I156" s="21"/>
      <c r="J156" s="22"/>
      <c r="K156" s="22"/>
      <c r="L156" s="22"/>
      <c r="M156" s="22" t="str">
        <f aca="false">IF(J156="","",J156+IF(K156="",0,K156)-IF(L156="",0,L156))</f>
        <v/>
      </c>
      <c r="N156" s="27"/>
      <c r="O156" s="22" t="str">
        <f aca="false">IF(M156="","",M156*0.5)</f>
        <v/>
      </c>
      <c r="P156" s="22"/>
      <c r="Q156" s="22" t="str">
        <f aca="false">IF(M156="","",M156-IF(P156="",0,P156))</f>
        <v/>
      </c>
      <c r="R156" s="21" t="str">
        <f aca="false">IF(M156="","",IF(Q156&lt;=0,"✓ PAID","OUTSTANDING"))</f>
        <v/>
      </c>
      <c r="S156" s="28"/>
      <c r="T156" s="29" t="str">
        <f aca="false">IF(S156="Yes",IF(B156&gt;=DATE(2025,6,1),200,100),"")</f>
        <v/>
      </c>
      <c r="U156" s="27"/>
      <c r="V156" s="21"/>
    </row>
    <row r="157" customFormat="false" ht="15" hidden="false" customHeight="false" outlineLevel="0" collapsed="false">
      <c r="A157" s="18" t="str">
        <f aca="false">IF(B157&lt;&gt;"",TEXT(ROW()-1,"000"),"")</f>
        <v/>
      </c>
      <c r="B157" s="30"/>
      <c r="C157" s="31" t="str">
        <f aca="false">IF(B157&lt;&gt;"",TEXT(B157,"MMMM YYYY"),"")</f>
        <v/>
      </c>
      <c r="D157" s="18"/>
      <c r="E157" s="32"/>
      <c r="F157" s="32"/>
      <c r="G157" s="32"/>
      <c r="H157" s="32"/>
      <c r="I157" s="18"/>
      <c r="J157" s="19"/>
      <c r="K157" s="19"/>
      <c r="L157" s="19"/>
      <c r="M157" s="19" t="str">
        <f aca="false">IF(J157="","",J157+IF(K157="",0,K157)-IF(L157="",0,L157))</f>
        <v/>
      </c>
      <c r="N157" s="32"/>
      <c r="O157" s="19" t="str">
        <f aca="false">IF(M157="","",M157*0.5)</f>
        <v/>
      </c>
      <c r="P157" s="19"/>
      <c r="Q157" s="19" t="str">
        <f aca="false">IF(M157="","",M157-IF(P157="",0,P157))</f>
        <v/>
      </c>
      <c r="R157" s="18" t="str">
        <f aca="false">IF(M157="","",IF(Q157&lt;=0,"✓ PAID","OUTSTANDING"))</f>
        <v/>
      </c>
      <c r="S157" s="33"/>
      <c r="T157" s="34" t="str">
        <f aca="false">IF(S157="Yes",IF(B157&gt;=DATE(2025,6,1),200,100),"")</f>
        <v/>
      </c>
      <c r="U157" s="32"/>
      <c r="V157" s="18"/>
    </row>
    <row r="158" customFormat="false" ht="15" hidden="false" customHeight="false" outlineLevel="0" collapsed="false">
      <c r="A158" s="21" t="str">
        <f aca="false">IF(B158&lt;&gt;"",TEXT(ROW()-1,"000"),"")</f>
        <v/>
      </c>
      <c r="B158" s="25"/>
      <c r="C158" s="26" t="str">
        <f aca="false">IF(B158&lt;&gt;"",TEXT(B158,"MMMM YYYY"),"")</f>
        <v/>
      </c>
      <c r="D158" s="21"/>
      <c r="E158" s="27"/>
      <c r="F158" s="27"/>
      <c r="G158" s="27"/>
      <c r="H158" s="27"/>
      <c r="I158" s="21"/>
      <c r="J158" s="22"/>
      <c r="K158" s="22"/>
      <c r="L158" s="22"/>
      <c r="M158" s="22" t="str">
        <f aca="false">IF(J158="","",J158+IF(K158="",0,K158)-IF(L158="",0,L158))</f>
        <v/>
      </c>
      <c r="N158" s="27"/>
      <c r="O158" s="22" t="str">
        <f aca="false">IF(M158="","",M158*0.5)</f>
        <v/>
      </c>
      <c r="P158" s="22"/>
      <c r="Q158" s="22" t="str">
        <f aca="false">IF(M158="","",M158-IF(P158="",0,P158))</f>
        <v/>
      </c>
      <c r="R158" s="21" t="str">
        <f aca="false">IF(M158="","",IF(Q158&lt;=0,"✓ PAID","OUTSTANDING"))</f>
        <v/>
      </c>
      <c r="S158" s="28"/>
      <c r="T158" s="29" t="str">
        <f aca="false">IF(S158="Yes",IF(B158&gt;=DATE(2025,6,1),200,100),"")</f>
        <v/>
      </c>
      <c r="U158" s="27"/>
      <c r="V158" s="21"/>
    </row>
    <row r="159" customFormat="false" ht="15" hidden="false" customHeight="false" outlineLevel="0" collapsed="false">
      <c r="A159" s="18" t="str">
        <f aca="false">IF(B159&lt;&gt;"",TEXT(ROW()-1,"000"),"")</f>
        <v/>
      </c>
      <c r="B159" s="30"/>
      <c r="C159" s="31" t="str">
        <f aca="false">IF(B159&lt;&gt;"",TEXT(B159,"MMMM YYYY"),"")</f>
        <v/>
      </c>
      <c r="D159" s="18"/>
      <c r="E159" s="32"/>
      <c r="F159" s="32"/>
      <c r="G159" s="32"/>
      <c r="H159" s="32"/>
      <c r="I159" s="18"/>
      <c r="J159" s="19"/>
      <c r="K159" s="19"/>
      <c r="L159" s="19"/>
      <c r="M159" s="19" t="str">
        <f aca="false">IF(J159="","",J159+IF(K159="",0,K159)-IF(L159="",0,L159))</f>
        <v/>
      </c>
      <c r="N159" s="32"/>
      <c r="O159" s="19" t="str">
        <f aca="false">IF(M159="","",M159*0.5)</f>
        <v/>
      </c>
      <c r="P159" s="19"/>
      <c r="Q159" s="19" t="str">
        <f aca="false">IF(M159="","",M159-IF(P159="",0,P159))</f>
        <v/>
      </c>
      <c r="R159" s="18" t="str">
        <f aca="false">IF(M159="","",IF(Q159&lt;=0,"✓ PAID","OUTSTANDING"))</f>
        <v/>
      </c>
      <c r="S159" s="33"/>
      <c r="T159" s="34" t="str">
        <f aca="false">IF(S159="Yes",IF(B159&gt;=DATE(2025,6,1),200,100),"")</f>
        <v/>
      </c>
      <c r="U159" s="32"/>
      <c r="V159" s="18"/>
    </row>
    <row r="160" customFormat="false" ht="15" hidden="false" customHeight="false" outlineLevel="0" collapsed="false">
      <c r="A160" s="21" t="str">
        <f aca="false">IF(B160&lt;&gt;"",TEXT(ROW()-1,"000"),"")</f>
        <v/>
      </c>
      <c r="B160" s="25"/>
      <c r="C160" s="26" t="str">
        <f aca="false">IF(B160&lt;&gt;"",TEXT(B160,"MMMM YYYY"),"")</f>
        <v/>
      </c>
      <c r="D160" s="21"/>
      <c r="E160" s="27"/>
      <c r="F160" s="27"/>
      <c r="G160" s="27"/>
      <c r="H160" s="27"/>
      <c r="I160" s="21"/>
      <c r="J160" s="22"/>
      <c r="K160" s="22"/>
      <c r="L160" s="22"/>
      <c r="M160" s="22" t="str">
        <f aca="false">IF(J160="","",J160+IF(K160="",0,K160)-IF(L160="",0,L160))</f>
        <v/>
      </c>
      <c r="N160" s="27"/>
      <c r="O160" s="22" t="str">
        <f aca="false">IF(M160="","",M160*0.5)</f>
        <v/>
      </c>
      <c r="P160" s="22"/>
      <c r="Q160" s="22" t="str">
        <f aca="false">IF(M160="","",M160-IF(P160="",0,P160))</f>
        <v/>
      </c>
      <c r="R160" s="21" t="str">
        <f aca="false">IF(M160="","",IF(Q160&lt;=0,"✓ PAID","OUTSTANDING"))</f>
        <v/>
      </c>
      <c r="S160" s="28"/>
      <c r="T160" s="29" t="str">
        <f aca="false">IF(S160="Yes",IF(B160&gt;=DATE(2025,6,1),200,100),"")</f>
        <v/>
      </c>
      <c r="U160" s="27"/>
      <c r="V160" s="21"/>
    </row>
    <row r="161" customFormat="false" ht="15" hidden="false" customHeight="false" outlineLevel="0" collapsed="false">
      <c r="A161" s="18" t="str">
        <f aca="false">IF(B161&lt;&gt;"",TEXT(ROW()-1,"000"),"")</f>
        <v/>
      </c>
      <c r="B161" s="30"/>
      <c r="C161" s="31" t="str">
        <f aca="false">IF(B161&lt;&gt;"",TEXT(B161,"MMMM YYYY"),"")</f>
        <v/>
      </c>
      <c r="D161" s="18"/>
      <c r="E161" s="32"/>
      <c r="F161" s="32"/>
      <c r="G161" s="32"/>
      <c r="H161" s="32"/>
      <c r="I161" s="18"/>
      <c r="J161" s="19"/>
      <c r="K161" s="19"/>
      <c r="L161" s="19"/>
      <c r="M161" s="19" t="str">
        <f aca="false">IF(J161="","",J161+IF(K161="",0,K161)-IF(L161="",0,L161))</f>
        <v/>
      </c>
      <c r="N161" s="32"/>
      <c r="O161" s="19" t="str">
        <f aca="false">IF(M161="","",M161*0.5)</f>
        <v/>
      </c>
      <c r="P161" s="19"/>
      <c r="Q161" s="19" t="str">
        <f aca="false">IF(M161="","",M161-IF(P161="",0,P161))</f>
        <v/>
      </c>
      <c r="R161" s="18" t="str">
        <f aca="false">IF(M161="","",IF(Q161&lt;=0,"✓ PAID","OUTSTANDING"))</f>
        <v/>
      </c>
      <c r="S161" s="33"/>
      <c r="T161" s="34" t="str">
        <f aca="false">IF(S161="Yes",IF(B161&gt;=DATE(2025,6,1),200,100),"")</f>
        <v/>
      </c>
      <c r="U161" s="32"/>
      <c r="V161" s="18"/>
    </row>
    <row r="162" customFormat="false" ht="15" hidden="false" customHeight="false" outlineLevel="0" collapsed="false">
      <c r="A162" s="21" t="str">
        <f aca="false">IF(B162&lt;&gt;"",TEXT(ROW()-1,"000"),"")</f>
        <v/>
      </c>
      <c r="B162" s="25"/>
      <c r="C162" s="26" t="str">
        <f aca="false">IF(B162&lt;&gt;"",TEXT(B162,"MMMM YYYY"),"")</f>
        <v/>
      </c>
      <c r="D162" s="21"/>
      <c r="E162" s="27"/>
      <c r="F162" s="27"/>
      <c r="G162" s="27"/>
      <c r="H162" s="27"/>
      <c r="I162" s="21"/>
      <c r="J162" s="22"/>
      <c r="K162" s="22"/>
      <c r="L162" s="22"/>
      <c r="M162" s="22" t="str">
        <f aca="false">IF(J162="","",J162+IF(K162="",0,K162)-IF(L162="",0,L162))</f>
        <v/>
      </c>
      <c r="N162" s="27"/>
      <c r="O162" s="22" t="str">
        <f aca="false">IF(M162="","",M162*0.5)</f>
        <v/>
      </c>
      <c r="P162" s="22"/>
      <c r="Q162" s="22" t="str">
        <f aca="false">IF(M162="","",M162-IF(P162="",0,P162))</f>
        <v/>
      </c>
      <c r="R162" s="21" t="str">
        <f aca="false">IF(M162="","",IF(Q162&lt;=0,"✓ PAID","OUTSTANDING"))</f>
        <v/>
      </c>
      <c r="S162" s="28"/>
      <c r="T162" s="29" t="str">
        <f aca="false">IF(S162="Yes",IF(B162&gt;=DATE(2025,6,1),200,100),"")</f>
        <v/>
      </c>
      <c r="U162" s="27"/>
      <c r="V162" s="21"/>
    </row>
    <row r="163" customFormat="false" ht="15" hidden="false" customHeight="false" outlineLevel="0" collapsed="false">
      <c r="A163" s="18" t="str">
        <f aca="false">IF(B163&lt;&gt;"",TEXT(ROW()-1,"000"),"")</f>
        <v/>
      </c>
      <c r="B163" s="30"/>
      <c r="C163" s="31" t="str">
        <f aca="false">IF(B163&lt;&gt;"",TEXT(B163,"MMMM YYYY"),"")</f>
        <v/>
      </c>
      <c r="D163" s="18"/>
      <c r="E163" s="32"/>
      <c r="F163" s="32"/>
      <c r="G163" s="32"/>
      <c r="H163" s="32"/>
      <c r="I163" s="18"/>
      <c r="J163" s="19"/>
      <c r="K163" s="19"/>
      <c r="L163" s="19"/>
      <c r="M163" s="19" t="str">
        <f aca="false">IF(J163="","",J163+IF(K163="",0,K163)-IF(L163="",0,L163))</f>
        <v/>
      </c>
      <c r="N163" s="32"/>
      <c r="O163" s="19" t="str">
        <f aca="false">IF(M163="","",M163*0.5)</f>
        <v/>
      </c>
      <c r="P163" s="19"/>
      <c r="Q163" s="19" t="str">
        <f aca="false">IF(M163="","",M163-IF(P163="",0,P163))</f>
        <v/>
      </c>
      <c r="R163" s="18" t="str">
        <f aca="false">IF(M163="","",IF(Q163&lt;=0,"✓ PAID","OUTSTANDING"))</f>
        <v/>
      </c>
      <c r="S163" s="33"/>
      <c r="T163" s="34" t="str">
        <f aca="false">IF(S163="Yes",IF(B163&gt;=DATE(2025,6,1),200,100),"")</f>
        <v/>
      </c>
      <c r="U163" s="32"/>
      <c r="V163" s="18"/>
    </row>
    <row r="164" customFormat="false" ht="15" hidden="false" customHeight="false" outlineLevel="0" collapsed="false">
      <c r="A164" s="21" t="str">
        <f aca="false">IF(B164&lt;&gt;"",TEXT(ROW()-1,"000"),"")</f>
        <v/>
      </c>
      <c r="B164" s="25"/>
      <c r="C164" s="26" t="str">
        <f aca="false">IF(B164&lt;&gt;"",TEXT(B164,"MMMM YYYY"),"")</f>
        <v/>
      </c>
      <c r="D164" s="21"/>
      <c r="E164" s="27"/>
      <c r="F164" s="27"/>
      <c r="G164" s="27"/>
      <c r="H164" s="27"/>
      <c r="I164" s="21"/>
      <c r="J164" s="22"/>
      <c r="K164" s="22"/>
      <c r="L164" s="22"/>
      <c r="M164" s="22" t="str">
        <f aca="false">IF(J164="","",J164+IF(K164="",0,K164)-IF(L164="",0,L164))</f>
        <v/>
      </c>
      <c r="N164" s="27"/>
      <c r="O164" s="22" t="str">
        <f aca="false">IF(M164="","",M164*0.5)</f>
        <v/>
      </c>
      <c r="P164" s="22"/>
      <c r="Q164" s="22" t="str">
        <f aca="false">IF(M164="","",M164-IF(P164="",0,P164))</f>
        <v/>
      </c>
      <c r="R164" s="21" t="str">
        <f aca="false">IF(M164="","",IF(Q164&lt;=0,"✓ PAID","OUTSTANDING"))</f>
        <v/>
      </c>
      <c r="S164" s="28"/>
      <c r="T164" s="29" t="str">
        <f aca="false">IF(S164="Yes",IF(B164&gt;=DATE(2025,6,1),200,100),"")</f>
        <v/>
      </c>
      <c r="U164" s="27"/>
      <c r="V164" s="21"/>
    </row>
    <row r="165" customFormat="false" ht="15" hidden="false" customHeight="false" outlineLevel="0" collapsed="false">
      <c r="A165" s="18" t="str">
        <f aca="false">IF(B165&lt;&gt;"",TEXT(ROW()-1,"000"),"")</f>
        <v/>
      </c>
      <c r="B165" s="30"/>
      <c r="C165" s="31" t="str">
        <f aca="false">IF(B165&lt;&gt;"",TEXT(B165,"MMMM YYYY"),"")</f>
        <v/>
      </c>
      <c r="D165" s="18"/>
      <c r="E165" s="32"/>
      <c r="F165" s="32"/>
      <c r="G165" s="32"/>
      <c r="H165" s="32"/>
      <c r="I165" s="18"/>
      <c r="J165" s="19"/>
      <c r="K165" s="19"/>
      <c r="L165" s="19"/>
      <c r="M165" s="19" t="str">
        <f aca="false">IF(J165="","",J165+IF(K165="",0,K165)-IF(L165="",0,L165))</f>
        <v/>
      </c>
      <c r="N165" s="32"/>
      <c r="O165" s="19" t="str">
        <f aca="false">IF(M165="","",M165*0.5)</f>
        <v/>
      </c>
      <c r="P165" s="19"/>
      <c r="Q165" s="19" t="str">
        <f aca="false">IF(M165="","",M165-IF(P165="",0,P165))</f>
        <v/>
      </c>
      <c r="R165" s="18" t="str">
        <f aca="false">IF(M165="","",IF(Q165&lt;=0,"✓ PAID","OUTSTANDING"))</f>
        <v/>
      </c>
      <c r="S165" s="33"/>
      <c r="T165" s="34" t="str">
        <f aca="false">IF(S165="Yes",IF(B165&gt;=DATE(2025,6,1),200,100),"")</f>
        <v/>
      </c>
      <c r="U165" s="32"/>
      <c r="V165" s="18"/>
    </row>
    <row r="166" customFormat="false" ht="15" hidden="false" customHeight="false" outlineLevel="0" collapsed="false">
      <c r="A166" s="21" t="str">
        <f aca="false">IF(B166&lt;&gt;"",TEXT(ROW()-1,"000"),"")</f>
        <v/>
      </c>
      <c r="B166" s="25"/>
      <c r="C166" s="26" t="str">
        <f aca="false">IF(B166&lt;&gt;"",TEXT(B166,"MMMM YYYY"),"")</f>
        <v/>
      </c>
      <c r="D166" s="21"/>
      <c r="E166" s="27"/>
      <c r="F166" s="27"/>
      <c r="G166" s="27"/>
      <c r="H166" s="27"/>
      <c r="I166" s="21"/>
      <c r="J166" s="22"/>
      <c r="K166" s="22"/>
      <c r="L166" s="22"/>
      <c r="M166" s="22" t="str">
        <f aca="false">IF(J166="","",J166+IF(K166="",0,K166)-IF(L166="",0,L166))</f>
        <v/>
      </c>
      <c r="N166" s="27"/>
      <c r="O166" s="22" t="str">
        <f aca="false">IF(M166="","",M166*0.5)</f>
        <v/>
      </c>
      <c r="P166" s="22"/>
      <c r="Q166" s="22" t="str">
        <f aca="false">IF(M166="","",M166-IF(P166="",0,P166))</f>
        <v/>
      </c>
      <c r="R166" s="21" t="str">
        <f aca="false">IF(M166="","",IF(Q166&lt;=0,"✓ PAID","OUTSTANDING"))</f>
        <v/>
      </c>
      <c r="S166" s="28"/>
      <c r="T166" s="29" t="str">
        <f aca="false">IF(S166="Yes",IF(B166&gt;=DATE(2025,6,1),200,100),"")</f>
        <v/>
      </c>
      <c r="U166" s="27"/>
      <c r="V166" s="21"/>
    </row>
    <row r="167" customFormat="false" ht="15" hidden="false" customHeight="false" outlineLevel="0" collapsed="false">
      <c r="A167" s="18" t="str">
        <f aca="false">IF(B167&lt;&gt;"",TEXT(ROW()-1,"000"),"")</f>
        <v/>
      </c>
      <c r="B167" s="30"/>
      <c r="C167" s="31" t="str">
        <f aca="false">IF(B167&lt;&gt;"",TEXT(B167,"MMMM YYYY"),"")</f>
        <v/>
      </c>
      <c r="D167" s="18"/>
      <c r="E167" s="32"/>
      <c r="F167" s="32"/>
      <c r="G167" s="32"/>
      <c r="H167" s="32"/>
      <c r="I167" s="18"/>
      <c r="J167" s="19"/>
      <c r="K167" s="19"/>
      <c r="L167" s="19"/>
      <c r="M167" s="19" t="str">
        <f aca="false">IF(J167="","",J167+IF(K167="",0,K167)-IF(L167="",0,L167))</f>
        <v/>
      </c>
      <c r="N167" s="32"/>
      <c r="O167" s="19" t="str">
        <f aca="false">IF(M167="","",M167*0.5)</f>
        <v/>
      </c>
      <c r="P167" s="19"/>
      <c r="Q167" s="19" t="str">
        <f aca="false">IF(M167="","",M167-IF(P167="",0,P167))</f>
        <v/>
      </c>
      <c r="R167" s="18" t="str">
        <f aca="false">IF(M167="","",IF(Q167&lt;=0,"✓ PAID","OUTSTANDING"))</f>
        <v/>
      </c>
      <c r="S167" s="33"/>
      <c r="T167" s="34" t="str">
        <f aca="false">IF(S167="Yes",IF(B167&gt;=DATE(2025,6,1),200,100),"")</f>
        <v/>
      </c>
      <c r="U167" s="32"/>
      <c r="V167" s="18"/>
    </row>
    <row r="168" customFormat="false" ht="15" hidden="false" customHeight="false" outlineLevel="0" collapsed="false">
      <c r="A168" s="21" t="str">
        <f aca="false">IF(B168&lt;&gt;"",TEXT(ROW()-1,"000"),"")</f>
        <v/>
      </c>
      <c r="B168" s="25"/>
      <c r="C168" s="26" t="str">
        <f aca="false">IF(B168&lt;&gt;"",TEXT(B168,"MMMM YYYY"),"")</f>
        <v/>
      </c>
      <c r="D168" s="21"/>
      <c r="E168" s="27"/>
      <c r="F168" s="27"/>
      <c r="G168" s="27"/>
      <c r="H168" s="27"/>
      <c r="I168" s="21"/>
      <c r="J168" s="22"/>
      <c r="K168" s="22"/>
      <c r="L168" s="22"/>
      <c r="M168" s="22" t="str">
        <f aca="false">IF(J168="","",J168+IF(K168="",0,K168)-IF(L168="",0,L168))</f>
        <v/>
      </c>
      <c r="N168" s="27"/>
      <c r="O168" s="22" t="str">
        <f aca="false">IF(M168="","",M168*0.5)</f>
        <v/>
      </c>
      <c r="P168" s="22"/>
      <c r="Q168" s="22" t="str">
        <f aca="false">IF(M168="","",M168-IF(P168="",0,P168))</f>
        <v/>
      </c>
      <c r="R168" s="21" t="str">
        <f aca="false">IF(M168="","",IF(Q168&lt;=0,"✓ PAID","OUTSTANDING"))</f>
        <v/>
      </c>
      <c r="S168" s="28"/>
      <c r="T168" s="29" t="str">
        <f aca="false">IF(S168="Yes",IF(B168&gt;=DATE(2025,6,1),200,100),"")</f>
        <v/>
      </c>
      <c r="U168" s="27"/>
      <c r="V168" s="21"/>
    </row>
    <row r="169" customFormat="false" ht="15" hidden="false" customHeight="false" outlineLevel="0" collapsed="false">
      <c r="A169" s="18" t="str">
        <f aca="false">IF(B169&lt;&gt;"",TEXT(ROW()-1,"000"),"")</f>
        <v/>
      </c>
      <c r="B169" s="30"/>
      <c r="C169" s="31" t="str">
        <f aca="false">IF(B169&lt;&gt;"",TEXT(B169,"MMMM YYYY"),"")</f>
        <v/>
      </c>
      <c r="D169" s="18"/>
      <c r="E169" s="32"/>
      <c r="F169" s="32"/>
      <c r="G169" s="32"/>
      <c r="H169" s="32"/>
      <c r="I169" s="18"/>
      <c r="J169" s="19"/>
      <c r="K169" s="19"/>
      <c r="L169" s="19"/>
      <c r="M169" s="19" t="str">
        <f aca="false">IF(J169="","",J169+IF(K169="",0,K169)-IF(L169="",0,L169))</f>
        <v/>
      </c>
      <c r="N169" s="32"/>
      <c r="O169" s="19" t="str">
        <f aca="false">IF(M169="","",M169*0.5)</f>
        <v/>
      </c>
      <c r="P169" s="19"/>
      <c r="Q169" s="19" t="str">
        <f aca="false">IF(M169="","",M169-IF(P169="",0,P169))</f>
        <v/>
      </c>
      <c r="R169" s="18" t="str">
        <f aca="false">IF(M169="","",IF(Q169&lt;=0,"✓ PAID","OUTSTANDING"))</f>
        <v/>
      </c>
      <c r="S169" s="33"/>
      <c r="T169" s="34" t="str">
        <f aca="false">IF(S169="Yes",IF(B169&gt;=DATE(2025,6,1),200,100),"")</f>
        <v/>
      </c>
      <c r="U169" s="32"/>
      <c r="V169" s="18"/>
    </row>
    <row r="170" customFormat="false" ht="15" hidden="false" customHeight="false" outlineLevel="0" collapsed="false">
      <c r="A170" s="21" t="str">
        <f aca="false">IF(B170&lt;&gt;"",TEXT(ROW()-1,"000"),"")</f>
        <v/>
      </c>
      <c r="B170" s="25"/>
      <c r="C170" s="26" t="str">
        <f aca="false">IF(B170&lt;&gt;"",TEXT(B170,"MMMM YYYY"),"")</f>
        <v/>
      </c>
      <c r="D170" s="21"/>
      <c r="E170" s="27"/>
      <c r="F170" s="27"/>
      <c r="G170" s="27"/>
      <c r="H170" s="27"/>
      <c r="I170" s="21"/>
      <c r="J170" s="22"/>
      <c r="K170" s="22"/>
      <c r="L170" s="22"/>
      <c r="M170" s="22" t="str">
        <f aca="false">IF(J170="","",J170+IF(K170="",0,K170)-IF(L170="",0,L170))</f>
        <v/>
      </c>
      <c r="N170" s="27"/>
      <c r="O170" s="22" t="str">
        <f aca="false">IF(M170="","",M170*0.5)</f>
        <v/>
      </c>
      <c r="P170" s="22"/>
      <c r="Q170" s="22" t="str">
        <f aca="false">IF(M170="","",M170-IF(P170="",0,P170))</f>
        <v/>
      </c>
      <c r="R170" s="21" t="str">
        <f aca="false">IF(M170="","",IF(Q170&lt;=0,"✓ PAID","OUTSTANDING"))</f>
        <v/>
      </c>
      <c r="S170" s="28"/>
      <c r="T170" s="29" t="str">
        <f aca="false">IF(S170="Yes",IF(B170&gt;=DATE(2025,6,1),200,100),"")</f>
        <v/>
      </c>
      <c r="U170" s="27"/>
      <c r="V170" s="21"/>
    </row>
    <row r="171" customFormat="false" ht="15" hidden="false" customHeight="false" outlineLevel="0" collapsed="false">
      <c r="A171" s="18" t="str">
        <f aca="false">IF(B171&lt;&gt;"",TEXT(ROW()-1,"000"),"")</f>
        <v/>
      </c>
      <c r="B171" s="30"/>
      <c r="C171" s="31" t="str">
        <f aca="false">IF(B171&lt;&gt;"",TEXT(B171,"MMMM YYYY"),"")</f>
        <v/>
      </c>
      <c r="D171" s="18"/>
      <c r="E171" s="32"/>
      <c r="F171" s="32"/>
      <c r="G171" s="32"/>
      <c r="H171" s="32"/>
      <c r="I171" s="18"/>
      <c r="J171" s="19"/>
      <c r="K171" s="19"/>
      <c r="L171" s="19"/>
      <c r="M171" s="19" t="str">
        <f aca="false">IF(J171="","",J171+IF(K171="",0,K171)-IF(L171="",0,L171))</f>
        <v/>
      </c>
      <c r="N171" s="32"/>
      <c r="O171" s="19" t="str">
        <f aca="false">IF(M171="","",M171*0.5)</f>
        <v/>
      </c>
      <c r="P171" s="19"/>
      <c r="Q171" s="19" t="str">
        <f aca="false">IF(M171="","",M171-IF(P171="",0,P171))</f>
        <v/>
      </c>
      <c r="R171" s="18" t="str">
        <f aca="false">IF(M171="","",IF(Q171&lt;=0,"✓ PAID","OUTSTANDING"))</f>
        <v/>
      </c>
      <c r="S171" s="33"/>
      <c r="T171" s="34" t="str">
        <f aca="false">IF(S171="Yes",IF(B171&gt;=DATE(2025,6,1),200,100),"")</f>
        <v/>
      </c>
      <c r="U171" s="32"/>
      <c r="V171" s="18"/>
    </row>
    <row r="172" customFormat="false" ht="15" hidden="false" customHeight="false" outlineLevel="0" collapsed="false">
      <c r="A172" s="21" t="str">
        <f aca="false">IF(B172&lt;&gt;"",TEXT(ROW()-1,"000"),"")</f>
        <v/>
      </c>
      <c r="B172" s="25"/>
      <c r="C172" s="26" t="str">
        <f aca="false">IF(B172&lt;&gt;"",TEXT(B172,"MMMM YYYY"),"")</f>
        <v/>
      </c>
      <c r="D172" s="21"/>
      <c r="E172" s="27"/>
      <c r="F172" s="27"/>
      <c r="G172" s="27"/>
      <c r="H172" s="27"/>
      <c r="I172" s="21"/>
      <c r="J172" s="22"/>
      <c r="K172" s="22"/>
      <c r="L172" s="22"/>
      <c r="M172" s="22" t="str">
        <f aca="false">IF(J172="","",J172+IF(K172="",0,K172)-IF(L172="",0,L172))</f>
        <v/>
      </c>
      <c r="N172" s="27"/>
      <c r="O172" s="22" t="str">
        <f aca="false">IF(M172="","",M172*0.5)</f>
        <v/>
      </c>
      <c r="P172" s="22"/>
      <c r="Q172" s="22" t="str">
        <f aca="false">IF(M172="","",M172-IF(P172="",0,P172))</f>
        <v/>
      </c>
      <c r="R172" s="21" t="str">
        <f aca="false">IF(M172="","",IF(Q172&lt;=0,"✓ PAID","OUTSTANDING"))</f>
        <v/>
      </c>
      <c r="S172" s="28"/>
      <c r="T172" s="29" t="str">
        <f aca="false">IF(S172="Yes",IF(B172&gt;=DATE(2025,6,1),200,100),"")</f>
        <v/>
      </c>
      <c r="U172" s="27"/>
      <c r="V172" s="21"/>
    </row>
    <row r="173" customFormat="false" ht="15" hidden="false" customHeight="false" outlineLevel="0" collapsed="false">
      <c r="A173" s="18" t="str">
        <f aca="false">IF(B173&lt;&gt;"",TEXT(ROW()-1,"000"),"")</f>
        <v/>
      </c>
      <c r="B173" s="30"/>
      <c r="C173" s="31" t="str">
        <f aca="false">IF(B173&lt;&gt;"",TEXT(B173,"MMMM YYYY"),"")</f>
        <v/>
      </c>
      <c r="D173" s="18"/>
      <c r="E173" s="32"/>
      <c r="F173" s="32"/>
      <c r="G173" s="32"/>
      <c r="H173" s="32"/>
      <c r="I173" s="18"/>
      <c r="J173" s="19"/>
      <c r="K173" s="19"/>
      <c r="L173" s="19"/>
      <c r="M173" s="19" t="str">
        <f aca="false">IF(J173="","",J173+IF(K173="",0,K173)-IF(L173="",0,L173))</f>
        <v/>
      </c>
      <c r="N173" s="32"/>
      <c r="O173" s="19" t="str">
        <f aca="false">IF(M173="","",M173*0.5)</f>
        <v/>
      </c>
      <c r="P173" s="19"/>
      <c r="Q173" s="19" t="str">
        <f aca="false">IF(M173="","",M173-IF(P173="",0,P173))</f>
        <v/>
      </c>
      <c r="R173" s="18" t="str">
        <f aca="false">IF(M173="","",IF(Q173&lt;=0,"✓ PAID","OUTSTANDING"))</f>
        <v/>
      </c>
      <c r="S173" s="33"/>
      <c r="T173" s="34" t="str">
        <f aca="false">IF(S173="Yes",IF(B173&gt;=DATE(2025,6,1),200,100),"")</f>
        <v/>
      </c>
      <c r="U173" s="32"/>
      <c r="V173" s="18"/>
    </row>
    <row r="174" customFormat="false" ht="15" hidden="false" customHeight="false" outlineLevel="0" collapsed="false">
      <c r="A174" s="21" t="str">
        <f aca="false">IF(B174&lt;&gt;"",TEXT(ROW()-1,"000"),"")</f>
        <v/>
      </c>
      <c r="B174" s="25"/>
      <c r="C174" s="26" t="str">
        <f aca="false">IF(B174&lt;&gt;"",TEXT(B174,"MMMM YYYY"),"")</f>
        <v/>
      </c>
      <c r="D174" s="21"/>
      <c r="E174" s="27"/>
      <c r="F174" s="27"/>
      <c r="G174" s="27"/>
      <c r="H174" s="27"/>
      <c r="I174" s="21"/>
      <c r="J174" s="22"/>
      <c r="K174" s="22"/>
      <c r="L174" s="22"/>
      <c r="M174" s="22" t="str">
        <f aca="false">IF(J174="","",J174+IF(K174="",0,K174)-IF(L174="",0,L174))</f>
        <v/>
      </c>
      <c r="N174" s="27"/>
      <c r="O174" s="22" t="str">
        <f aca="false">IF(M174="","",M174*0.5)</f>
        <v/>
      </c>
      <c r="P174" s="22"/>
      <c r="Q174" s="22" t="str">
        <f aca="false">IF(M174="","",M174-IF(P174="",0,P174))</f>
        <v/>
      </c>
      <c r="R174" s="21" t="str">
        <f aca="false">IF(M174="","",IF(Q174&lt;=0,"✓ PAID","OUTSTANDING"))</f>
        <v/>
      </c>
      <c r="S174" s="28"/>
      <c r="T174" s="29" t="str">
        <f aca="false">IF(S174="Yes",IF(B174&gt;=DATE(2025,6,1),200,100),"")</f>
        <v/>
      </c>
      <c r="U174" s="27"/>
      <c r="V174" s="21"/>
    </row>
    <row r="175" customFormat="false" ht="15" hidden="false" customHeight="false" outlineLevel="0" collapsed="false">
      <c r="A175" s="18" t="str">
        <f aca="false">IF(B175&lt;&gt;"",TEXT(ROW()-1,"000"),"")</f>
        <v/>
      </c>
      <c r="B175" s="30"/>
      <c r="C175" s="31" t="str">
        <f aca="false">IF(B175&lt;&gt;"",TEXT(B175,"MMMM YYYY"),"")</f>
        <v/>
      </c>
      <c r="D175" s="18"/>
      <c r="E175" s="32"/>
      <c r="F175" s="32"/>
      <c r="G175" s="32"/>
      <c r="H175" s="32"/>
      <c r="I175" s="18"/>
      <c r="J175" s="19"/>
      <c r="K175" s="19"/>
      <c r="L175" s="19"/>
      <c r="M175" s="19" t="str">
        <f aca="false">IF(J175="","",J175+IF(K175="",0,K175)-IF(L175="",0,L175))</f>
        <v/>
      </c>
      <c r="N175" s="32"/>
      <c r="O175" s="19" t="str">
        <f aca="false">IF(M175="","",M175*0.5)</f>
        <v/>
      </c>
      <c r="P175" s="19"/>
      <c r="Q175" s="19" t="str">
        <f aca="false">IF(M175="","",M175-IF(P175="",0,P175))</f>
        <v/>
      </c>
      <c r="R175" s="18" t="str">
        <f aca="false">IF(M175="","",IF(Q175&lt;=0,"✓ PAID","OUTSTANDING"))</f>
        <v/>
      </c>
      <c r="S175" s="33"/>
      <c r="T175" s="34" t="str">
        <f aca="false">IF(S175="Yes",IF(B175&gt;=DATE(2025,6,1),200,100),"")</f>
        <v/>
      </c>
      <c r="U175" s="32"/>
      <c r="V175" s="18"/>
    </row>
    <row r="176" customFormat="false" ht="15" hidden="false" customHeight="false" outlineLevel="0" collapsed="false">
      <c r="A176" s="21" t="str">
        <f aca="false">IF(B176&lt;&gt;"",TEXT(ROW()-1,"000"),"")</f>
        <v/>
      </c>
      <c r="B176" s="25"/>
      <c r="C176" s="26" t="str">
        <f aca="false">IF(B176&lt;&gt;"",TEXT(B176,"MMMM YYYY"),"")</f>
        <v/>
      </c>
      <c r="D176" s="21"/>
      <c r="E176" s="27"/>
      <c r="F176" s="27"/>
      <c r="G176" s="27"/>
      <c r="H176" s="27"/>
      <c r="I176" s="21"/>
      <c r="J176" s="22"/>
      <c r="K176" s="22"/>
      <c r="L176" s="22"/>
      <c r="M176" s="22" t="str">
        <f aca="false">IF(J176="","",J176+IF(K176="",0,K176)-IF(L176="",0,L176))</f>
        <v/>
      </c>
      <c r="N176" s="27"/>
      <c r="O176" s="22" t="str">
        <f aca="false">IF(M176="","",M176*0.5)</f>
        <v/>
      </c>
      <c r="P176" s="22"/>
      <c r="Q176" s="22" t="str">
        <f aca="false">IF(M176="","",M176-IF(P176="",0,P176))</f>
        <v/>
      </c>
      <c r="R176" s="21" t="str">
        <f aca="false">IF(M176="","",IF(Q176&lt;=0,"✓ PAID","OUTSTANDING"))</f>
        <v/>
      </c>
      <c r="S176" s="28"/>
      <c r="T176" s="29" t="str">
        <f aca="false">IF(S176="Yes",IF(B176&gt;=DATE(2025,6,1),200,100),"")</f>
        <v/>
      </c>
      <c r="U176" s="27"/>
      <c r="V176" s="21"/>
    </row>
    <row r="177" customFormat="false" ht="15" hidden="false" customHeight="false" outlineLevel="0" collapsed="false">
      <c r="A177" s="18" t="str">
        <f aca="false">IF(B177&lt;&gt;"",TEXT(ROW()-1,"000"),"")</f>
        <v/>
      </c>
      <c r="B177" s="30"/>
      <c r="C177" s="31" t="str">
        <f aca="false">IF(B177&lt;&gt;"",TEXT(B177,"MMMM YYYY"),"")</f>
        <v/>
      </c>
      <c r="D177" s="18"/>
      <c r="E177" s="32"/>
      <c r="F177" s="32"/>
      <c r="G177" s="32"/>
      <c r="H177" s="32"/>
      <c r="I177" s="18"/>
      <c r="J177" s="19"/>
      <c r="K177" s="19"/>
      <c r="L177" s="19"/>
      <c r="M177" s="19" t="str">
        <f aca="false">IF(J177="","",J177+IF(K177="",0,K177)-IF(L177="",0,L177))</f>
        <v/>
      </c>
      <c r="N177" s="32"/>
      <c r="O177" s="19" t="str">
        <f aca="false">IF(M177="","",M177*0.5)</f>
        <v/>
      </c>
      <c r="P177" s="19"/>
      <c r="Q177" s="19" t="str">
        <f aca="false">IF(M177="","",M177-IF(P177="",0,P177))</f>
        <v/>
      </c>
      <c r="R177" s="18" t="str">
        <f aca="false">IF(M177="","",IF(Q177&lt;=0,"✓ PAID","OUTSTANDING"))</f>
        <v/>
      </c>
      <c r="S177" s="33"/>
      <c r="T177" s="34" t="str">
        <f aca="false">IF(S177="Yes",IF(B177&gt;=DATE(2025,6,1),200,100),"")</f>
        <v/>
      </c>
      <c r="U177" s="32"/>
      <c r="V177" s="18"/>
    </row>
    <row r="178" customFormat="false" ht="15" hidden="false" customHeight="false" outlineLevel="0" collapsed="false">
      <c r="A178" s="21" t="str">
        <f aca="false">IF(B178&lt;&gt;"",TEXT(ROW()-1,"000"),"")</f>
        <v/>
      </c>
      <c r="B178" s="25"/>
      <c r="C178" s="26" t="str">
        <f aca="false">IF(B178&lt;&gt;"",TEXT(B178,"MMMM YYYY"),"")</f>
        <v/>
      </c>
      <c r="D178" s="21"/>
      <c r="E178" s="27"/>
      <c r="F178" s="27"/>
      <c r="G178" s="27"/>
      <c r="H178" s="27"/>
      <c r="I178" s="21"/>
      <c r="J178" s="22"/>
      <c r="K178" s="22"/>
      <c r="L178" s="22"/>
      <c r="M178" s="22" t="str">
        <f aca="false">IF(J178="","",J178+IF(K178="",0,K178)-IF(L178="",0,L178))</f>
        <v/>
      </c>
      <c r="N178" s="27"/>
      <c r="O178" s="22" t="str">
        <f aca="false">IF(M178="","",M178*0.5)</f>
        <v/>
      </c>
      <c r="P178" s="22"/>
      <c r="Q178" s="22" t="str">
        <f aca="false">IF(M178="","",M178-IF(P178="",0,P178))</f>
        <v/>
      </c>
      <c r="R178" s="21" t="str">
        <f aca="false">IF(M178="","",IF(Q178&lt;=0,"✓ PAID","OUTSTANDING"))</f>
        <v/>
      </c>
      <c r="S178" s="28"/>
      <c r="T178" s="29" t="str">
        <f aca="false">IF(S178="Yes",IF(B178&gt;=DATE(2025,6,1),200,100),"")</f>
        <v/>
      </c>
      <c r="U178" s="27"/>
      <c r="V178" s="21"/>
    </row>
    <row r="179" customFormat="false" ht="15" hidden="false" customHeight="false" outlineLevel="0" collapsed="false">
      <c r="A179" s="18" t="str">
        <f aca="false">IF(B179&lt;&gt;"",TEXT(ROW()-1,"000"),"")</f>
        <v/>
      </c>
      <c r="B179" s="30"/>
      <c r="C179" s="31" t="str">
        <f aca="false">IF(B179&lt;&gt;"",TEXT(B179,"MMMM YYYY"),"")</f>
        <v/>
      </c>
      <c r="D179" s="18"/>
      <c r="E179" s="32"/>
      <c r="F179" s="32"/>
      <c r="G179" s="32"/>
      <c r="H179" s="32"/>
      <c r="I179" s="18"/>
      <c r="J179" s="19"/>
      <c r="K179" s="19"/>
      <c r="L179" s="19"/>
      <c r="M179" s="19" t="str">
        <f aca="false">IF(J179="","",J179+IF(K179="",0,K179)-IF(L179="",0,L179))</f>
        <v/>
      </c>
      <c r="N179" s="32"/>
      <c r="O179" s="19" t="str">
        <f aca="false">IF(M179="","",M179*0.5)</f>
        <v/>
      </c>
      <c r="P179" s="19"/>
      <c r="Q179" s="19" t="str">
        <f aca="false">IF(M179="","",M179-IF(P179="",0,P179))</f>
        <v/>
      </c>
      <c r="R179" s="18" t="str">
        <f aca="false">IF(M179="","",IF(Q179&lt;=0,"✓ PAID","OUTSTANDING"))</f>
        <v/>
      </c>
      <c r="S179" s="33"/>
      <c r="T179" s="34" t="str">
        <f aca="false">IF(S179="Yes",IF(B179&gt;=DATE(2025,6,1),200,100),"")</f>
        <v/>
      </c>
      <c r="U179" s="32"/>
      <c r="V179" s="18"/>
    </row>
    <row r="180" customFormat="false" ht="15" hidden="false" customHeight="false" outlineLevel="0" collapsed="false">
      <c r="A180" s="21" t="str">
        <f aca="false">IF(B180&lt;&gt;"",TEXT(ROW()-1,"000"),"")</f>
        <v/>
      </c>
      <c r="B180" s="25"/>
      <c r="C180" s="26" t="str">
        <f aca="false">IF(B180&lt;&gt;"",TEXT(B180,"MMMM YYYY"),"")</f>
        <v/>
      </c>
      <c r="D180" s="21"/>
      <c r="E180" s="27"/>
      <c r="F180" s="27"/>
      <c r="G180" s="27"/>
      <c r="H180" s="27"/>
      <c r="I180" s="21"/>
      <c r="J180" s="22"/>
      <c r="K180" s="22"/>
      <c r="L180" s="22"/>
      <c r="M180" s="22" t="str">
        <f aca="false">IF(J180="","",J180+IF(K180="",0,K180)-IF(L180="",0,L180))</f>
        <v/>
      </c>
      <c r="N180" s="27"/>
      <c r="O180" s="22" t="str">
        <f aca="false">IF(M180="","",M180*0.5)</f>
        <v/>
      </c>
      <c r="P180" s="22"/>
      <c r="Q180" s="22" t="str">
        <f aca="false">IF(M180="","",M180-IF(P180="",0,P180))</f>
        <v/>
      </c>
      <c r="R180" s="21" t="str">
        <f aca="false">IF(M180="","",IF(Q180&lt;=0,"✓ PAID","OUTSTANDING"))</f>
        <v/>
      </c>
      <c r="S180" s="28"/>
      <c r="T180" s="29" t="str">
        <f aca="false">IF(S180="Yes",IF(B180&gt;=DATE(2025,6,1),200,100),"")</f>
        <v/>
      </c>
      <c r="U180" s="27"/>
      <c r="V180" s="21"/>
    </row>
    <row r="181" customFormat="false" ht="15" hidden="false" customHeight="false" outlineLevel="0" collapsed="false">
      <c r="A181" s="18" t="str">
        <f aca="false">IF(B181&lt;&gt;"",TEXT(ROW()-1,"000"),"")</f>
        <v/>
      </c>
      <c r="B181" s="30"/>
      <c r="C181" s="31" t="str">
        <f aca="false">IF(B181&lt;&gt;"",TEXT(B181,"MMMM YYYY"),"")</f>
        <v/>
      </c>
      <c r="D181" s="18"/>
      <c r="E181" s="32"/>
      <c r="F181" s="32"/>
      <c r="G181" s="32"/>
      <c r="H181" s="32"/>
      <c r="I181" s="18"/>
      <c r="J181" s="19"/>
      <c r="K181" s="19"/>
      <c r="L181" s="19"/>
      <c r="M181" s="19" t="str">
        <f aca="false">IF(J181="","",J181+IF(K181="",0,K181)-IF(L181="",0,L181))</f>
        <v/>
      </c>
      <c r="N181" s="32"/>
      <c r="O181" s="19" t="str">
        <f aca="false">IF(M181="","",M181*0.5)</f>
        <v/>
      </c>
      <c r="P181" s="19"/>
      <c r="Q181" s="19" t="str">
        <f aca="false">IF(M181="","",M181-IF(P181="",0,P181))</f>
        <v/>
      </c>
      <c r="R181" s="18" t="str">
        <f aca="false">IF(M181="","",IF(Q181&lt;=0,"✓ PAID","OUTSTANDING"))</f>
        <v/>
      </c>
      <c r="S181" s="33"/>
      <c r="T181" s="34" t="str">
        <f aca="false">IF(S181="Yes",IF(B181&gt;=DATE(2025,6,1),200,100),"")</f>
        <v/>
      </c>
      <c r="U181" s="32"/>
      <c r="V181" s="18"/>
    </row>
    <row r="182" customFormat="false" ht="15" hidden="false" customHeight="false" outlineLevel="0" collapsed="false">
      <c r="A182" s="21" t="str">
        <f aca="false">IF(B182&lt;&gt;"",TEXT(ROW()-1,"000"),"")</f>
        <v/>
      </c>
      <c r="B182" s="25"/>
      <c r="C182" s="26" t="str">
        <f aca="false">IF(B182&lt;&gt;"",TEXT(B182,"MMMM YYYY"),"")</f>
        <v/>
      </c>
      <c r="D182" s="21"/>
      <c r="E182" s="27"/>
      <c r="F182" s="27"/>
      <c r="G182" s="27"/>
      <c r="H182" s="27"/>
      <c r="I182" s="21"/>
      <c r="J182" s="22"/>
      <c r="K182" s="22"/>
      <c r="L182" s="22"/>
      <c r="M182" s="22" t="str">
        <f aca="false">IF(J182="","",J182+IF(K182="",0,K182)-IF(L182="",0,L182))</f>
        <v/>
      </c>
      <c r="N182" s="27"/>
      <c r="O182" s="22" t="str">
        <f aca="false">IF(M182="","",M182*0.5)</f>
        <v/>
      </c>
      <c r="P182" s="22"/>
      <c r="Q182" s="22" t="str">
        <f aca="false">IF(M182="","",M182-IF(P182="",0,P182))</f>
        <v/>
      </c>
      <c r="R182" s="21" t="str">
        <f aca="false">IF(M182="","",IF(Q182&lt;=0,"✓ PAID","OUTSTANDING"))</f>
        <v/>
      </c>
      <c r="S182" s="28"/>
      <c r="T182" s="29" t="str">
        <f aca="false">IF(S182="Yes",IF(B182&gt;=DATE(2025,6,1),200,100),"")</f>
        <v/>
      </c>
      <c r="U182" s="27"/>
      <c r="V182" s="21"/>
    </row>
    <row r="183" customFormat="false" ht="15" hidden="false" customHeight="false" outlineLevel="0" collapsed="false">
      <c r="A183" s="18" t="str">
        <f aca="false">IF(B183&lt;&gt;"",TEXT(ROW()-1,"000"),"")</f>
        <v/>
      </c>
      <c r="B183" s="30"/>
      <c r="C183" s="31" t="str">
        <f aca="false">IF(B183&lt;&gt;"",TEXT(B183,"MMMM YYYY"),"")</f>
        <v/>
      </c>
      <c r="D183" s="18"/>
      <c r="E183" s="32"/>
      <c r="F183" s="32"/>
      <c r="G183" s="32"/>
      <c r="H183" s="32"/>
      <c r="I183" s="18"/>
      <c r="J183" s="19"/>
      <c r="K183" s="19"/>
      <c r="L183" s="19"/>
      <c r="M183" s="19" t="str">
        <f aca="false">IF(J183="","",J183+IF(K183="",0,K183)-IF(L183="",0,L183))</f>
        <v/>
      </c>
      <c r="N183" s="32"/>
      <c r="O183" s="19" t="str">
        <f aca="false">IF(M183="","",M183*0.5)</f>
        <v/>
      </c>
      <c r="P183" s="19"/>
      <c r="Q183" s="19" t="str">
        <f aca="false">IF(M183="","",M183-IF(P183="",0,P183))</f>
        <v/>
      </c>
      <c r="R183" s="18" t="str">
        <f aca="false">IF(M183="","",IF(Q183&lt;=0,"✓ PAID","OUTSTANDING"))</f>
        <v/>
      </c>
      <c r="S183" s="33"/>
      <c r="T183" s="34" t="str">
        <f aca="false">IF(S183="Yes",IF(B183&gt;=DATE(2025,6,1),200,100),"")</f>
        <v/>
      </c>
      <c r="U183" s="32"/>
      <c r="V183" s="18"/>
    </row>
    <row r="184" customFormat="false" ht="15" hidden="false" customHeight="false" outlineLevel="0" collapsed="false">
      <c r="A184" s="21" t="str">
        <f aca="false">IF(B184&lt;&gt;"",TEXT(ROW()-1,"000"),"")</f>
        <v/>
      </c>
      <c r="B184" s="25"/>
      <c r="C184" s="26" t="str">
        <f aca="false">IF(B184&lt;&gt;"",TEXT(B184,"MMMM YYYY"),"")</f>
        <v/>
      </c>
      <c r="D184" s="21"/>
      <c r="E184" s="27"/>
      <c r="F184" s="27"/>
      <c r="G184" s="27"/>
      <c r="H184" s="27"/>
      <c r="I184" s="21"/>
      <c r="J184" s="22"/>
      <c r="K184" s="22"/>
      <c r="L184" s="22"/>
      <c r="M184" s="22" t="str">
        <f aca="false">IF(J184="","",J184+IF(K184="",0,K184)-IF(L184="",0,L184))</f>
        <v/>
      </c>
      <c r="N184" s="27"/>
      <c r="O184" s="22" t="str">
        <f aca="false">IF(M184="","",M184*0.5)</f>
        <v/>
      </c>
      <c r="P184" s="22"/>
      <c r="Q184" s="22" t="str">
        <f aca="false">IF(M184="","",M184-IF(P184="",0,P184))</f>
        <v/>
      </c>
      <c r="R184" s="21" t="str">
        <f aca="false">IF(M184="","",IF(Q184&lt;=0,"✓ PAID","OUTSTANDING"))</f>
        <v/>
      </c>
      <c r="S184" s="28"/>
      <c r="T184" s="29" t="str">
        <f aca="false">IF(S184="Yes",IF(B184&gt;=DATE(2025,6,1),200,100),"")</f>
        <v/>
      </c>
      <c r="U184" s="27"/>
      <c r="V184" s="21"/>
    </row>
    <row r="185" customFormat="false" ht="15" hidden="false" customHeight="false" outlineLevel="0" collapsed="false">
      <c r="A185" s="18" t="str">
        <f aca="false">IF(B185&lt;&gt;"",TEXT(ROW()-1,"000"),"")</f>
        <v/>
      </c>
      <c r="B185" s="30"/>
      <c r="C185" s="31" t="str">
        <f aca="false">IF(B185&lt;&gt;"",TEXT(B185,"MMMM YYYY"),"")</f>
        <v/>
      </c>
      <c r="D185" s="18"/>
      <c r="E185" s="32"/>
      <c r="F185" s="32"/>
      <c r="G185" s="32"/>
      <c r="H185" s="32"/>
      <c r="I185" s="18"/>
      <c r="J185" s="19"/>
      <c r="K185" s="19"/>
      <c r="L185" s="19"/>
      <c r="M185" s="19" t="str">
        <f aca="false">IF(J185="","",J185+IF(K185="",0,K185)-IF(L185="",0,L185))</f>
        <v/>
      </c>
      <c r="N185" s="32"/>
      <c r="O185" s="19" t="str">
        <f aca="false">IF(M185="","",M185*0.5)</f>
        <v/>
      </c>
      <c r="P185" s="19"/>
      <c r="Q185" s="19" t="str">
        <f aca="false">IF(M185="","",M185-IF(P185="",0,P185))</f>
        <v/>
      </c>
      <c r="R185" s="18" t="str">
        <f aca="false">IF(M185="","",IF(Q185&lt;=0,"✓ PAID","OUTSTANDING"))</f>
        <v/>
      </c>
      <c r="S185" s="33"/>
      <c r="T185" s="34" t="str">
        <f aca="false">IF(S185="Yes",IF(B185&gt;=DATE(2025,6,1),200,100),"")</f>
        <v/>
      </c>
      <c r="U185" s="32"/>
      <c r="V185" s="18"/>
    </row>
    <row r="186" customFormat="false" ht="15" hidden="false" customHeight="false" outlineLevel="0" collapsed="false">
      <c r="A186" s="21" t="str">
        <f aca="false">IF(B186&lt;&gt;"",TEXT(ROW()-1,"000"),"")</f>
        <v/>
      </c>
      <c r="B186" s="25"/>
      <c r="C186" s="26" t="str">
        <f aca="false">IF(B186&lt;&gt;"",TEXT(B186,"MMMM YYYY"),"")</f>
        <v/>
      </c>
      <c r="D186" s="21"/>
      <c r="E186" s="27"/>
      <c r="F186" s="27"/>
      <c r="G186" s="27"/>
      <c r="H186" s="27"/>
      <c r="I186" s="21"/>
      <c r="J186" s="22"/>
      <c r="K186" s="22"/>
      <c r="L186" s="22"/>
      <c r="M186" s="22" t="str">
        <f aca="false">IF(J186="","",J186+IF(K186="",0,K186)-IF(L186="",0,L186))</f>
        <v/>
      </c>
      <c r="N186" s="27"/>
      <c r="O186" s="22" t="str">
        <f aca="false">IF(M186="","",M186*0.5)</f>
        <v/>
      </c>
      <c r="P186" s="22"/>
      <c r="Q186" s="22" t="str">
        <f aca="false">IF(M186="","",M186-IF(P186="",0,P186))</f>
        <v/>
      </c>
      <c r="R186" s="21" t="str">
        <f aca="false">IF(M186="","",IF(Q186&lt;=0,"✓ PAID","OUTSTANDING"))</f>
        <v/>
      </c>
      <c r="S186" s="28"/>
      <c r="T186" s="29" t="str">
        <f aca="false">IF(S186="Yes",IF(B186&gt;=DATE(2025,6,1),200,100),"")</f>
        <v/>
      </c>
      <c r="U186" s="27"/>
      <c r="V186" s="21"/>
    </row>
    <row r="187" customFormat="false" ht="15" hidden="false" customHeight="false" outlineLevel="0" collapsed="false">
      <c r="A187" s="18" t="str">
        <f aca="false">IF(B187&lt;&gt;"",TEXT(ROW()-1,"000"),"")</f>
        <v/>
      </c>
      <c r="B187" s="30"/>
      <c r="C187" s="31" t="str">
        <f aca="false">IF(B187&lt;&gt;"",TEXT(B187,"MMMM YYYY"),"")</f>
        <v/>
      </c>
      <c r="D187" s="18"/>
      <c r="E187" s="32"/>
      <c r="F187" s="32"/>
      <c r="G187" s="32"/>
      <c r="H187" s="32"/>
      <c r="I187" s="18"/>
      <c r="J187" s="19"/>
      <c r="K187" s="19"/>
      <c r="L187" s="19"/>
      <c r="M187" s="19" t="str">
        <f aca="false">IF(J187="","",J187+IF(K187="",0,K187)-IF(L187="",0,L187))</f>
        <v/>
      </c>
      <c r="N187" s="32"/>
      <c r="O187" s="19" t="str">
        <f aca="false">IF(M187="","",M187*0.5)</f>
        <v/>
      </c>
      <c r="P187" s="19"/>
      <c r="Q187" s="19" t="str">
        <f aca="false">IF(M187="","",M187-IF(P187="",0,P187))</f>
        <v/>
      </c>
      <c r="R187" s="18" t="str">
        <f aca="false">IF(M187="","",IF(Q187&lt;=0,"✓ PAID","OUTSTANDING"))</f>
        <v/>
      </c>
      <c r="S187" s="33"/>
      <c r="T187" s="34" t="str">
        <f aca="false">IF(S187="Yes",IF(B187&gt;=DATE(2025,6,1),200,100),"")</f>
        <v/>
      </c>
      <c r="U187" s="32"/>
      <c r="V187" s="18"/>
    </row>
    <row r="188" customFormat="false" ht="15" hidden="false" customHeight="false" outlineLevel="0" collapsed="false">
      <c r="A188" s="21" t="str">
        <f aca="false">IF(B188&lt;&gt;"",TEXT(ROW()-1,"000"),"")</f>
        <v/>
      </c>
      <c r="B188" s="25"/>
      <c r="C188" s="26" t="str">
        <f aca="false">IF(B188&lt;&gt;"",TEXT(B188,"MMMM YYYY"),"")</f>
        <v/>
      </c>
      <c r="D188" s="21"/>
      <c r="E188" s="27"/>
      <c r="F188" s="27"/>
      <c r="G188" s="27"/>
      <c r="H188" s="27"/>
      <c r="I188" s="21"/>
      <c r="J188" s="22"/>
      <c r="K188" s="22"/>
      <c r="L188" s="22"/>
      <c r="M188" s="22" t="str">
        <f aca="false">IF(J188="","",J188+IF(K188="",0,K188)-IF(L188="",0,L188))</f>
        <v/>
      </c>
      <c r="N188" s="27"/>
      <c r="O188" s="22" t="str">
        <f aca="false">IF(M188="","",M188*0.5)</f>
        <v/>
      </c>
      <c r="P188" s="22"/>
      <c r="Q188" s="22" t="str">
        <f aca="false">IF(M188="","",M188-IF(P188="",0,P188))</f>
        <v/>
      </c>
      <c r="R188" s="21" t="str">
        <f aca="false">IF(M188="","",IF(Q188&lt;=0,"✓ PAID","OUTSTANDING"))</f>
        <v/>
      </c>
      <c r="S188" s="28"/>
      <c r="T188" s="29" t="str">
        <f aca="false">IF(S188="Yes",IF(B188&gt;=DATE(2025,6,1),200,100),"")</f>
        <v/>
      </c>
      <c r="U188" s="27"/>
      <c r="V188" s="21"/>
    </row>
    <row r="189" customFormat="false" ht="15" hidden="false" customHeight="false" outlineLevel="0" collapsed="false">
      <c r="A189" s="18" t="str">
        <f aca="false">IF(B189&lt;&gt;"",TEXT(ROW()-1,"000"),"")</f>
        <v/>
      </c>
      <c r="B189" s="30"/>
      <c r="C189" s="31" t="str">
        <f aca="false">IF(B189&lt;&gt;"",TEXT(B189,"MMMM YYYY"),"")</f>
        <v/>
      </c>
      <c r="D189" s="18"/>
      <c r="E189" s="32"/>
      <c r="F189" s="32"/>
      <c r="G189" s="32"/>
      <c r="H189" s="32"/>
      <c r="I189" s="18"/>
      <c r="J189" s="19"/>
      <c r="K189" s="19"/>
      <c r="L189" s="19"/>
      <c r="M189" s="19" t="str">
        <f aca="false">IF(J189="","",J189+IF(K189="",0,K189)-IF(L189="",0,L189))</f>
        <v/>
      </c>
      <c r="N189" s="32"/>
      <c r="O189" s="19" t="str">
        <f aca="false">IF(M189="","",M189*0.5)</f>
        <v/>
      </c>
      <c r="P189" s="19"/>
      <c r="Q189" s="19" t="str">
        <f aca="false">IF(M189="","",M189-IF(P189="",0,P189))</f>
        <v/>
      </c>
      <c r="R189" s="18" t="str">
        <f aca="false">IF(M189="","",IF(Q189&lt;=0,"✓ PAID","OUTSTANDING"))</f>
        <v/>
      </c>
      <c r="S189" s="33"/>
      <c r="T189" s="34" t="str">
        <f aca="false">IF(S189="Yes",IF(B189&gt;=DATE(2025,6,1),200,100),"")</f>
        <v/>
      </c>
      <c r="U189" s="32"/>
      <c r="V189" s="18"/>
    </row>
    <row r="190" customFormat="false" ht="15" hidden="false" customHeight="false" outlineLevel="0" collapsed="false">
      <c r="A190" s="21" t="str">
        <f aca="false">IF(B190&lt;&gt;"",TEXT(ROW()-1,"000"),"")</f>
        <v/>
      </c>
      <c r="B190" s="25"/>
      <c r="C190" s="26" t="str">
        <f aca="false">IF(B190&lt;&gt;"",TEXT(B190,"MMMM YYYY"),"")</f>
        <v/>
      </c>
      <c r="D190" s="21"/>
      <c r="E190" s="27"/>
      <c r="F190" s="27"/>
      <c r="G190" s="27"/>
      <c r="H190" s="27"/>
      <c r="I190" s="21"/>
      <c r="J190" s="22"/>
      <c r="K190" s="22"/>
      <c r="L190" s="22"/>
      <c r="M190" s="22" t="str">
        <f aca="false">IF(J190="","",J190+IF(K190="",0,K190)-IF(L190="",0,L190))</f>
        <v/>
      </c>
      <c r="N190" s="27"/>
      <c r="O190" s="22" t="str">
        <f aca="false">IF(M190="","",M190*0.5)</f>
        <v/>
      </c>
      <c r="P190" s="22"/>
      <c r="Q190" s="22" t="str">
        <f aca="false">IF(M190="","",M190-IF(P190="",0,P190))</f>
        <v/>
      </c>
      <c r="R190" s="21" t="str">
        <f aca="false">IF(M190="","",IF(Q190&lt;=0,"✓ PAID","OUTSTANDING"))</f>
        <v/>
      </c>
      <c r="S190" s="28"/>
      <c r="T190" s="29" t="str">
        <f aca="false">IF(S190="Yes",IF(B190&gt;=DATE(2025,6,1),200,100),"")</f>
        <v/>
      </c>
      <c r="U190" s="27"/>
      <c r="V190" s="21"/>
    </row>
    <row r="191" customFormat="false" ht="15" hidden="false" customHeight="false" outlineLevel="0" collapsed="false">
      <c r="A191" s="18" t="str">
        <f aca="false">IF(B191&lt;&gt;"",TEXT(ROW()-1,"000"),"")</f>
        <v/>
      </c>
      <c r="B191" s="30"/>
      <c r="C191" s="31" t="str">
        <f aca="false">IF(B191&lt;&gt;"",TEXT(B191,"MMMM YYYY"),"")</f>
        <v/>
      </c>
      <c r="D191" s="18"/>
      <c r="E191" s="32"/>
      <c r="F191" s="32"/>
      <c r="G191" s="32"/>
      <c r="H191" s="32"/>
      <c r="I191" s="18"/>
      <c r="J191" s="19"/>
      <c r="K191" s="19"/>
      <c r="L191" s="19"/>
      <c r="M191" s="19" t="str">
        <f aca="false">IF(J191="","",J191+IF(K191="",0,K191)-IF(L191="",0,L191))</f>
        <v/>
      </c>
      <c r="N191" s="32"/>
      <c r="O191" s="19" t="str">
        <f aca="false">IF(M191="","",M191*0.5)</f>
        <v/>
      </c>
      <c r="P191" s="19"/>
      <c r="Q191" s="19" t="str">
        <f aca="false">IF(M191="","",M191-IF(P191="",0,P191))</f>
        <v/>
      </c>
      <c r="R191" s="18" t="str">
        <f aca="false">IF(M191="","",IF(Q191&lt;=0,"✓ PAID","OUTSTANDING"))</f>
        <v/>
      </c>
      <c r="S191" s="33"/>
      <c r="T191" s="34" t="str">
        <f aca="false">IF(S191="Yes",IF(B191&gt;=DATE(2025,6,1),200,100),"")</f>
        <v/>
      </c>
      <c r="U191" s="32"/>
      <c r="V191" s="18"/>
    </row>
    <row r="192" customFormat="false" ht="15" hidden="false" customHeight="false" outlineLevel="0" collapsed="false">
      <c r="A192" s="21" t="str">
        <f aca="false">IF(B192&lt;&gt;"",TEXT(ROW()-1,"000"),"")</f>
        <v/>
      </c>
      <c r="B192" s="25"/>
      <c r="C192" s="26" t="str">
        <f aca="false">IF(B192&lt;&gt;"",TEXT(B192,"MMMM YYYY"),"")</f>
        <v/>
      </c>
      <c r="D192" s="21"/>
      <c r="E192" s="27"/>
      <c r="F192" s="27"/>
      <c r="G192" s="27"/>
      <c r="H192" s="27"/>
      <c r="I192" s="21"/>
      <c r="J192" s="22"/>
      <c r="K192" s="22"/>
      <c r="L192" s="22"/>
      <c r="M192" s="22" t="str">
        <f aca="false">IF(J192="","",J192+IF(K192="",0,K192)-IF(L192="",0,L192))</f>
        <v/>
      </c>
      <c r="N192" s="27"/>
      <c r="O192" s="22" t="str">
        <f aca="false">IF(M192="","",M192*0.5)</f>
        <v/>
      </c>
      <c r="P192" s="22"/>
      <c r="Q192" s="22" t="str">
        <f aca="false">IF(M192="","",M192-IF(P192="",0,P192))</f>
        <v/>
      </c>
      <c r="R192" s="21" t="str">
        <f aca="false">IF(M192="","",IF(Q192&lt;=0,"✓ PAID","OUTSTANDING"))</f>
        <v/>
      </c>
      <c r="S192" s="28"/>
      <c r="T192" s="29" t="str">
        <f aca="false">IF(S192="Yes",IF(B192&gt;=DATE(2025,6,1),200,100),"")</f>
        <v/>
      </c>
      <c r="U192" s="27"/>
      <c r="V192" s="21"/>
    </row>
    <row r="193" customFormat="false" ht="15" hidden="false" customHeight="false" outlineLevel="0" collapsed="false">
      <c r="A193" s="18" t="str">
        <f aca="false">IF(B193&lt;&gt;"",TEXT(ROW()-1,"000"),"")</f>
        <v/>
      </c>
      <c r="B193" s="30"/>
      <c r="C193" s="31" t="str">
        <f aca="false">IF(B193&lt;&gt;"",TEXT(B193,"MMMM YYYY"),"")</f>
        <v/>
      </c>
      <c r="D193" s="18"/>
      <c r="E193" s="32"/>
      <c r="F193" s="32"/>
      <c r="G193" s="32"/>
      <c r="H193" s="32"/>
      <c r="I193" s="18"/>
      <c r="J193" s="19"/>
      <c r="K193" s="19"/>
      <c r="L193" s="19"/>
      <c r="M193" s="19" t="str">
        <f aca="false">IF(J193="","",J193+IF(K193="",0,K193)-IF(L193="",0,L193))</f>
        <v/>
      </c>
      <c r="N193" s="32"/>
      <c r="O193" s="19" t="str">
        <f aca="false">IF(M193="","",M193*0.5)</f>
        <v/>
      </c>
      <c r="P193" s="19"/>
      <c r="Q193" s="19" t="str">
        <f aca="false">IF(M193="","",M193-IF(P193="",0,P193))</f>
        <v/>
      </c>
      <c r="R193" s="18" t="str">
        <f aca="false">IF(M193="","",IF(Q193&lt;=0,"✓ PAID","OUTSTANDING"))</f>
        <v/>
      </c>
      <c r="S193" s="33"/>
      <c r="T193" s="34" t="str">
        <f aca="false">IF(S193="Yes",IF(B193&gt;=DATE(2025,6,1),200,100),"")</f>
        <v/>
      </c>
      <c r="U193" s="32"/>
      <c r="V193" s="18"/>
    </row>
    <row r="194" customFormat="false" ht="15" hidden="false" customHeight="false" outlineLevel="0" collapsed="false">
      <c r="A194" s="21" t="str">
        <f aca="false">IF(B194&lt;&gt;"",TEXT(ROW()-1,"000"),"")</f>
        <v/>
      </c>
      <c r="B194" s="25"/>
      <c r="C194" s="26" t="str">
        <f aca="false">IF(B194&lt;&gt;"",TEXT(B194,"MMMM YYYY"),"")</f>
        <v/>
      </c>
      <c r="D194" s="21"/>
      <c r="E194" s="27"/>
      <c r="F194" s="27"/>
      <c r="G194" s="27"/>
      <c r="H194" s="27"/>
      <c r="I194" s="21"/>
      <c r="J194" s="22"/>
      <c r="K194" s="22"/>
      <c r="L194" s="22"/>
      <c r="M194" s="22" t="str">
        <f aca="false">IF(J194="","",J194+IF(K194="",0,K194)-IF(L194="",0,L194))</f>
        <v/>
      </c>
      <c r="N194" s="27"/>
      <c r="O194" s="22" t="str">
        <f aca="false">IF(M194="","",M194*0.5)</f>
        <v/>
      </c>
      <c r="P194" s="22"/>
      <c r="Q194" s="22" t="str">
        <f aca="false">IF(M194="","",M194-IF(P194="",0,P194))</f>
        <v/>
      </c>
      <c r="R194" s="21" t="str">
        <f aca="false">IF(M194="","",IF(Q194&lt;=0,"✓ PAID","OUTSTANDING"))</f>
        <v/>
      </c>
      <c r="S194" s="28"/>
      <c r="T194" s="29" t="str">
        <f aca="false">IF(S194="Yes",IF(B194&gt;=DATE(2025,6,1),200,100),"")</f>
        <v/>
      </c>
      <c r="U194" s="27"/>
      <c r="V194" s="21"/>
    </row>
    <row r="195" customFormat="false" ht="15" hidden="false" customHeight="false" outlineLevel="0" collapsed="false">
      <c r="A195" s="18" t="str">
        <f aca="false">IF(B195&lt;&gt;"",TEXT(ROW()-1,"000"),"")</f>
        <v/>
      </c>
      <c r="B195" s="30"/>
      <c r="C195" s="31" t="str">
        <f aca="false">IF(B195&lt;&gt;"",TEXT(B195,"MMMM YYYY"),"")</f>
        <v/>
      </c>
      <c r="D195" s="18"/>
      <c r="E195" s="32"/>
      <c r="F195" s="32"/>
      <c r="G195" s="32"/>
      <c r="H195" s="32"/>
      <c r="I195" s="18"/>
      <c r="J195" s="19"/>
      <c r="K195" s="19"/>
      <c r="L195" s="19"/>
      <c r="M195" s="19" t="str">
        <f aca="false">IF(J195="","",J195+IF(K195="",0,K195)-IF(L195="",0,L195))</f>
        <v/>
      </c>
      <c r="N195" s="32"/>
      <c r="O195" s="19" t="str">
        <f aca="false">IF(M195="","",M195*0.5)</f>
        <v/>
      </c>
      <c r="P195" s="19"/>
      <c r="Q195" s="19" t="str">
        <f aca="false">IF(M195="","",M195-IF(P195="",0,P195))</f>
        <v/>
      </c>
      <c r="R195" s="18" t="str">
        <f aca="false">IF(M195="","",IF(Q195&lt;=0,"✓ PAID","OUTSTANDING"))</f>
        <v/>
      </c>
      <c r="S195" s="33"/>
      <c r="T195" s="34" t="str">
        <f aca="false">IF(S195="Yes",IF(B195&gt;=DATE(2025,6,1),200,100),"")</f>
        <v/>
      </c>
      <c r="U195" s="32"/>
      <c r="V195" s="18"/>
    </row>
    <row r="196" customFormat="false" ht="15" hidden="false" customHeight="false" outlineLevel="0" collapsed="false">
      <c r="A196" s="21" t="str">
        <f aca="false">IF(B196&lt;&gt;"",TEXT(ROW()-1,"000"),"")</f>
        <v/>
      </c>
      <c r="B196" s="25"/>
      <c r="C196" s="26" t="str">
        <f aca="false">IF(B196&lt;&gt;"",TEXT(B196,"MMMM YYYY"),"")</f>
        <v/>
      </c>
      <c r="D196" s="21"/>
      <c r="E196" s="27"/>
      <c r="F196" s="27"/>
      <c r="G196" s="27"/>
      <c r="H196" s="27"/>
      <c r="I196" s="21"/>
      <c r="J196" s="22"/>
      <c r="K196" s="22"/>
      <c r="L196" s="22"/>
      <c r="M196" s="22" t="str">
        <f aca="false">IF(J196="","",J196+IF(K196="",0,K196)-IF(L196="",0,L196))</f>
        <v/>
      </c>
      <c r="N196" s="27"/>
      <c r="O196" s="22" t="str">
        <f aca="false">IF(M196="","",M196*0.5)</f>
        <v/>
      </c>
      <c r="P196" s="22"/>
      <c r="Q196" s="22" t="str">
        <f aca="false">IF(M196="","",M196-IF(P196="",0,P196))</f>
        <v/>
      </c>
      <c r="R196" s="21" t="str">
        <f aca="false">IF(M196="","",IF(Q196&lt;=0,"✓ PAID","OUTSTANDING"))</f>
        <v/>
      </c>
      <c r="S196" s="28"/>
      <c r="T196" s="29" t="str">
        <f aca="false">IF(S196="Yes",IF(B196&gt;=DATE(2025,6,1),200,100),"")</f>
        <v/>
      </c>
      <c r="U196" s="27"/>
      <c r="V196" s="21"/>
    </row>
    <row r="197" customFormat="false" ht="15" hidden="false" customHeight="false" outlineLevel="0" collapsed="false">
      <c r="A197" s="18" t="str">
        <f aca="false">IF(B197&lt;&gt;"",TEXT(ROW()-1,"000"),"")</f>
        <v/>
      </c>
      <c r="B197" s="30"/>
      <c r="C197" s="31" t="str">
        <f aca="false">IF(B197&lt;&gt;"",TEXT(B197,"MMMM YYYY"),"")</f>
        <v/>
      </c>
      <c r="D197" s="18"/>
      <c r="E197" s="32"/>
      <c r="F197" s="32"/>
      <c r="G197" s="32"/>
      <c r="H197" s="32"/>
      <c r="I197" s="18"/>
      <c r="J197" s="19"/>
      <c r="K197" s="19"/>
      <c r="L197" s="19"/>
      <c r="M197" s="19" t="str">
        <f aca="false">IF(J197="","",J197+IF(K197="",0,K197)-IF(L197="",0,L197))</f>
        <v/>
      </c>
      <c r="N197" s="32"/>
      <c r="O197" s="19" t="str">
        <f aca="false">IF(M197="","",M197*0.5)</f>
        <v/>
      </c>
      <c r="P197" s="19"/>
      <c r="Q197" s="19" t="str">
        <f aca="false">IF(M197="","",M197-IF(P197="",0,P197))</f>
        <v/>
      </c>
      <c r="R197" s="18" t="str">
        <f aca="false">IF(M197="","",IF(Q197&lt;=0,"✓ PAID","OUTSTANDING"))</f>
        <v/>
      </c>
      <c r="S197" s="33"/>
      <c r="T197" s="34" t="str">
        <f aca="false">IF(S197="Yes",IF(B197&gt;=DATE(2025,6,1),200,100),"")</f>
        <v/>
      </c>
      <c r="U197" s="32"/>
      <c r="V197" s="18"/>
    </row>
    <row r="198" customFormat="false" ht="15" hidden="false" customHeight="false" outlineLevel="0" collapsed="false">
      <c r="A198" s="21" t="str">
        <f aca="false">IF(B198&lt;&gt;"",TEXT(ROW()-1,"000"),"")</f>
        <v/>
      </c>
      <c r="B198" s="25"/>
      <c r="C198" s="26" t="str">
        <f aca="false">IF(B198&lt;&gt;"",TEXT(B198,"MMMM YYYY"),"")</f>
        <v/>
      </c>
      <c r="D198" s="21"/>
      <c r="E198" s="27"/>
      <c r="F198" s="27"/>
      <c r="G198" s="27"/>
      <c r="H198" s="27"/>
      <c r="I198" s="21"/>
      <c r="J198" s="22"/>
      <c r="K198" s="22"/>
      <c r="L198" s="22"/>
      <c r="M198" s="22" t="str">
        <f aca="false">IF(J198="","",J198+IF(K198="",0,K198)-IF(L198="",0,L198))</f>
        <v/>
      </c>
      <c r="N198" s="27"/>
      <c r="O198" s="22" t="str">
        <f aca="false">IF(M198="","",M198*0.5)</f>
        <v/>
      </c>
      <c r="P198" s="22"/>
      <c r="Q198" s="22" t="str">
        <f aca="false">IF(M198="","",M198-IF(P198="",0,P198))</f>
        <v/>
      </c>
      <c r="R198" s="21" t="str">
        <f aca="false">IF(M198="","",IF(Q198&lt;=0,"✓ PAID","OUTSTANDING"))</f>
        <v/>
      </c>
      <c r="S198" s="28"/>
      <c r="T198" s="29" t="str">
        <f aca="false">IF(S198="Yes",IF(B198&gt;=DATE(2025,6,1),200,100),"")</f>
        <v/>
      </c>
      <c r="U198" s="27"/>
      <c r="V198" s="21"/>
    </row>
    <row r="199" customFormat="false" ht="15" hidden="false" customHeight="false" outlineLevel="0" collapsed="false">
      <c r="A199" s="18" t="str">
        <f aca="false">IF(B199&lt;&gt;"",TEXT(ROW()-1,"000"),"")</f>
        <v/>
      </c>
      <c r="B199" s="30"/>
      <c r="C199" s="31" t="str">
        <f aca="false">IF(B199&lt;&gt;"",TEXT(B199,"MMMM YYYY"),"")</f>
        <v/>
      </c>
      <c r="D199" s="18"/>
      <c r="E199" s="32"/>
      <c r="F199" s="32"/>
      <c r="G199" s="32"/>
      <c r="H199" s="32"/>
      <c r="I199" s="18"/>
      <c r="J199" s="19"/>
      <c r="K199" s="19"/>
      <c r="L199" s="19"/>
      <c r="M199" s="19" t="str">
        <f aca="false">IF(J199="","",J199+IF(K199="",0,K199)-IF(L199="",0,L199))</f>
        <v/>
      </c>
      <c r="N199" s="32"/>
      <c r="O199" s="19" t="str">
        <f aca="false">IF(M199="","",M199*0.5)</f>
        <v/>
      </c>
      <c r="P199" s="19"/>
      <c r="Q199" s="19" t="str">
        <f aca="false">IF(M199="","",M199-IF(P199="",0,P199))</f>
        <v/>
      </c>
      <c r="R199" s="18" t="str">
        <f aca="false">IF(M199="","",IF(Q199&lt;=0,"✓ PAID","OUTSTANDING"))</f>
        <v/>
      </c>
      <c r="S199" s="33"/>
      <c r="T199" s="34" t="str">
        <f aca="false">IF(S199="Yes",IF(B199&gt;=DATE(2025,6,1),200,100),"")</f>
        <v/>
      </c>
      <c r="U199" s="32"/>
      <c r="V199" s="18"/>
    </row>
    <row r="200" customFormat="false" ht="15" hidden="false" customHeight="false" outlineLevel="0" collapsed="false">
      <c r="A200" s="21" t="str">
        <f aca="false">IF(B200&lt;&gt;"",TEXT(ROW()-1,"000"),"")</f>
        <v/>
      </c>
      <c r="B200" s="25"/>
      <c r="C200" s="26" t="str">
        <f aca="false">IF(B200&lt;&gt;"",TEXT(B200,"MMMM YYYY"),"")</f>
        <v/>
      </c>
      <c r="D200" s="21"/>
      <c r="E200" s="27"/>
      <c r="F200" s="27"/>
      <c r="G200" s="27"/>
      <c r="H200" s="27"/>
      <c r="I200" s="21"/>
      <c r="J200" s="22"/>
      <c r="K200" s="22"/>
      <c r="L200" s="22"/>
      <c r="M200" s="22" t="str">
        <f aca="false">IF(J200="","",J200+IF(K200="",0,K200)-IF(L200="",0,L200))</f>
        <v/>
      </c>
      <c r="N200" s="27"/>
      <c r="O200" s="22" t="str">
        <f aca="false">IF(M200="","",M200*0.5)</f>
        <v/>
      </c>
      <c r="P200" s="22"/>
      <c r="Q200" s="22" t="str">
        <f aca="false">IF(M200="","",M200-IF(P200="",0,P200))</f>
        <v/>
      </c>
      <c r="R200" s="21" t="str">
        <f aca="false">IF(M200="","",IF(Q200&lt;=0,"✓ PAID","OUTSTANDING"))</f>
        <v/>
      </c>
      <c r="S200" s="28"/>
      <c r="T200" s="29" t="str">
        <f aca="false">IF(S200="Yes",IF(B200&gt;=DATE(2025,6,1),200,100),"")</f>
        <v/>
      </c>
      <c r="U200" s="27"/>
      <c r="V200" s="21"/>
    </row>
    <row r="201" customFormat="false" ht="15" hidden="false" customHeight="false" outlineLevel="0" collapsed="false">
      <c r="A201" s="18" t="str">
        <f aca="false">IF(B201&lt;&gt;"",TEXT(ROW()-1,"000"),"")</f>
        <v/>
      </c>
      <c r="B201" s="30"/>
      <c r="C201" s="31" t="str">
        <f aca="false">IF(B201&lt;&gt;"",TEXT(B201,"MMMM YYYY"),"")</f>
        <v/>
      </c>
      <c r="D201" s="18"/>
      <c r="E201" s="32"/>
      <c r="F201" s="32"/>
      <c r="G201" s="32"/>
      <c r="H201" s="32"/>
      <c r="I201" s="18"/>
      <c r="J201" s="19"/>
      <c r="K201" s="19"/>
      <c r="L201" s="19"/>
      <c r="M201" s="19" t="str">
        <f aca="false">IF(J201="","",J201+IF(K201="",0,K201)-IF(L201="",0,L201))</f>
        <v/>
      </c>
      <c r="N201" s="32"/>
      <c r="O201" s="19" t="str">
        <f aca="false">IF(M201="","",M201*0.5)</f>
        <v/>
      </c>
      <c r="P201" s="19"/>
      <c r="Q201" s="19" t="str">
        <f aca="false">IF(M201="","",M201-IF(P201="",0,P201))</f>
        <v/>
      </c>
      <c r="R201" s="18" t="str">
        <f aca="false">IF(M201="","",IF(Q201&lt;=0,"✓ PAID","OUTSTANDING"))</f>
        <v/>
      </c>
      <c r="S201" s="33"/>
      <c r="T201" s="34" t="str">
        <f aca="false">IF(S201="Yes",IF(B201&gt;=DATE(2025,6,1),200,100),"")</f>
        <v/>
      </c>
      <c r="U201" s="32"/>
      <c r="V201" s="18"/>
    </row>
    <row r="202" customFormat="false" ht="15" hidden="false" customHeight="false" outlineLevel="0" collapsed="false">
      <c r="A202" s="21" t="str">
        <f aca="false">IF(B202&lt;&gt;"",TEXT(ROW()-1,"000"),"")</f>
        <v/>
      </c>
      <c r="B202" s="25"/>
      <c r="C202" s="26" t="str">
        <f aca="false">IF(B202&lt;&gt;"",TEXT(B202,"MMMM YYYY"),"")</f>
        <v/>
      </c>
      <c r="D202" s="21"/>
      <c r="E202" s="27"/>
      <c r="F202" s="27"/>
      <c r="G202" s="27"/>
      <c r="H202" s="27"/>
      <c r="I202" s="21"/>
      <c r="J202" s="22"/>
      <c r="K202" s="22"/>
      <c r="L202" s="22"/>
      <c r="M202" s="22" t="str">
        <f aca="false">IF(J202="","",J202+IF(K202="",0,K202)-IF(L202="",0,L202))</f>
        <v/>
      </c>
      <c r="N202" s="27"/>
      <c r="O202" s="22" t="str">
        <f aca="false">IF(M202="","",M202*0.5)</f>
        <v/>
      </c>
      <c r="P202" s="22"/>
      <c r="Q202" s="22" t="str">
        <f aca="false">IF(M202="","",M202-IF(P202="",0,P202))</f>
        <v/>
      </c>
      <c r="R202" s="21" t="str">
        <f aca="false">IF(M202="","",IF(Q202&lt;=0,"✓ PAID","OUTSTANDING"))</f>
        <v/>
      </c>
      <c r="S202" s="28"/>
      <c r="T202" s="29" t="str">
        <f aca="false">IF(S202="Yes",IF(B202&gt;=DATE(2025,6,1),200,100),"")</f>
        <v/>
      </c>
      <c r="U202" s="27"/>
      <c r="V202" s="21"/>
    </row>
    <row r="203" customFormat="false" ht="15" hidden="false" customHeight="false" outlineLevel="0" collapsed="false">
      <c r="A203" s="18" t="str">
        <f aca="false">IF(B203&lt;&gt;"",TEXT(ROW()-1,"000"),"")</f>
        <v/>
      </c>
      <c r="B203" s="30"/>
      <c r="C203" s="31" t="str">
        <f aca="false">IF(B203&lt;&gt;"",TEXT(B203,"MMMM YYYY"),"")</f>
        <v/>
      </c>
      <c r="D203" s="18"/>
      <c r="E203" s="32"/>
      <c r="F203" s="32"/>
      <c r="G203" s="32"/>
      <c r="H203" s="32"/>
      <c r="I203" s="18"/>
      <c r="J203" s="19"/>
      <c r="K203" s="19"/>
      <c r="L203" s="19"/>
      <c r="M203" s="19" t="str">
        <f aca="false">IF(J203="","",J203+IF(K203="",0,K203)-IF(L203="",0,L203))</f>
        <v/>
      </c>
      <c r="N203" s="32"/>
      <c r="O203" s="19" t="str">
        <f aca="false">IF(M203="","",M203*0.5)</f>
        <v/>
      </c>
      <c r="P203" s="19"/>
      <c r="Q203" s="19" t="str">
        <f aca="false">IF(M203="","",M203-IF(P203="",0,P203))</f>
        <v/>
      </c>
      <c r="R203" s="18" t="str">
        <f aca="false">IF(M203="","",IF(Q203&lt;=0,"✓ PAID","OUTSTANDING"))</f>
        <v/>
      </c>
      <c r="S203" s="33"/>
      <c r="T203" s="34" t="str">
        <f aca="false">IF(S203="Yes",IF(B203&gt;=DATE(2025,6,1),200,100),"")</f>
        <v/>
      </c>
      <c r="U203" s="32"/>
      <c r="V203" s="18"/>
    </row>
    <row r="204" customFormat="false" ht="15" hidden="false" customHeight="false" outlineLevel="0" collapsed="false">
      <c r="A204" s="21" t="str">
        <f aca="false">IF(B204&lt;&gt;"",TEXT(ROW()-1,"000"),"")</f>
        <v/>
      </c>
      <c r="B204" s="25"/>
      <c r="C204" s="26" t="str">
        <f aca="false">IF(B204&lt;&gt;"",TEXT(B204,"MMMM YYYY"),"")</f>
        <v/>
      </c>
      <c r="D204" s="21"/>
      <c r="E204" s="27"/>
      <c r="F204" s="27"/>
      <c r="G204" s="27"/>
      <c r="H204" s="27"/>
      <c r="I204" s="21"/>
      <c r="J204" s="22"/>
      <c r="K204" s="22"/>
      <c r="L204" s="22"/>
      <c r="M204" s="22" t="str">
        <f aca="false">IF(J204="","",J204+IF(K204="",0,K204)-IF(L204="",0,L204))</f>
        <v/>
      </c>
      <c r="N204" s="27"/>
      <c r="O204" s="22" t="str">
        <f aca="false">IF(M204="","",M204*0.5)</f>
        <v/>
      </c>
      <c r="P204" s="22"/>
      <c r="Q204" s="22" t="str">
        <f aca="false">IF(M204="","",M204-IF(P204="",0,P204))</f>
        <v/>
      </c>
      <c r="R204" s="21" t="str">
        <f aca="false">IF(M204="","",IF(Q204&lt;=0,"✓ PAID","OUTSTANDING"))</f>
        <v/>
      </c>
      <c r="S204" s="28"/>
      <c r="T204" s="29" t="str">
        <f aca="false">IF(S204="Yes",IF(B204&gt;=DATE(2025,6,1),200,100),"")</f>
        <v/>
      </c>
      <c r="U204" s="27"/>
      <c r="V204" s="21"/>
    </row>
    <row r="205" customFormat="false" ht="15" hidden="false" customHeight="false" outlineLevel="0" collapsed="false">
      <c r="A205" s="18" t="str">
        <f aca="false">IF(B205&lt;&gt;"",TEXT(ROW()-1,"000"),"")</f>
        <v/>
      </c>
      <c r="B205" s="30"/>
      <c r="C205" s="31" t="str">
        <f aca="false">IF(B205&lt;&gt;"",TEXT(B205,"MMMM YYYY"),"")</f>
        <v/>
      </c>
      <c r="D205" s="18"/>
      <c r="E205" s="32"/>
      <c r="F205" s="32"/>
      <c r="G205" s="32"/>
      <c r="H205" s="32"/>
      <c r="I205" s="18"/>
      <c r="J205" s="19"/>
      <c r="K205" s="19"/>
      <c r="L205" s="19"/>
      <c r="M205" s="19" t="str">
        <f aca="false">IF(J205="","",J205+IF(K205="",0,K205)-IF(L205="",0,L205))</f>
        <v/>
      </c>
      <c r="N205" s="32"/>
      <c r="O205" s="19" t="str">
        <f aca="false">IF(M205="","",M205*0.5)</f>
        <v/>
      </c>
      <c r="P205" s="19"/>
      <c r="Q205" s="19" t="str">
        <f aca="false">IF(M205="","",M205-IF(P205="",0,P205))</f>
        <v/>
      </c>
      <c r="R205" s="18" t="str">
        <f aca="false">IF(M205="","",IF(Q205&lt;=0,"✓ PAID","OUTSTANDING"))</f>
        <v/>
      </c>
      <c r="S205" s="33"/>
      <c r="T205" s="34" t="str">
        <f aca="false">IF(S205="Yes",IF(B205&gt;=DATE(2025,6,1),200,100),"")</f>
        <v/>
      </c>
      <c r="U205" s="32"/>
      <c r="V205" s="18"/>
    </row>
    <row r="206" customFormat="false" ht="15" hidden="false" customHeight="false" outlineLevel="0" collapsed="false">
      <c r="A206" s="21" t="str">
        <f aca="false">IF(B206&lt;&gt;"",TEXT(ROW()-1,"000"),"")</f>
        <v/>
      </c>
      <c r="B206" s="25"/>
      <c r="C206" s="26" t="str">
        <f aca="false">IF(B206&lt;&gt;"",TEXT(B206,"MMMM YYYY"),"")</f>
        <v/>
      </c>
      <c r="D206" s="21"/>
      <c r="E206" s="27"/>
      <c r="F206" s="27"/>
      <c r="G206" s="27"/>
      <c r="H206" s="27"/>
      <c r="I206" s="21"/>
      <c r="J206" s="22"/>
      <c r="K206" s="22"/>
      <c r="L206" s="22"/>
      <c r="M206" s="22" t="str">
        <f aca="false">IF(J206="","",J206+IF(K206="",0,K206)-IF(L206="",0,L206))</f>
        <v/>
      </c>
      <c r="N206" s="27"/>
      <c r="O206" s="22" t="str">
        <f aca="false">IF(M206="","",M206*0.5)</f>
        <v/>
      </c>
      <c r="P206" s="22"/>
      <c r="Q206" s="22" t="str">
        <f aca="false">IF(M206="","",M206-IF(P206="",0,P206))</f>
        <v/>
      </c>
      <c r="R206" s="21" t="str">
        <f aca="false">IF(M206="","",IF(Q206&lt;=0,"✓ PAID","OUTSTANDING"))</f>
        <v/>
      </c>
      <c r="S206" s="28"/>
      <c r="T206" s="29" t="str">
        <f aca="false">IF(S206="Yes",IF(B206&gt;=DATE(2025,6,1),200,100),"")</f>
        <v/>
      </c>
      <c r="U206" s="27"/>
      <c r="V206" s="21"/>
    </row>
    <row r="207" customFormat="false" ht="15" hidden="false" customHeight="false" outlineLevel="0" collapsed="false">
      <c r="A207" s="18" t="str">
        <f aca="false">IF(B207&lt;&gt;"",TEXT(ROW()-1,"000"),"")</f>
        <v/>
      </c>
      <c r="B207" s="30"/>
      <c r="C207" s="31" t="str">
        <f aca="false">IF(B207&lt;&gt;"",TEXT(B207,"MMMM YYYY"),"")</f>
        <v/>
      </c>
      <c r="D207" s="18"/>
      <c r="E207" s="32"/>
      <c r="F207" s="32"/>
      <c r="G207" s="32"/>
      <c r="H207" s="32"/>
      <c r="I207" s="18"/>
      <c r="J207" s="19"/>
      <c r="K207" s="19"/>
      <c r="L207" s="19"/>
      <c r="M207" s="19" t="str">
        <f aca="false">IF(J207="","",J207+IF(K207="",0,K207)-IF(L207="",0,L207))</f>
        <v/>
      </c>
      <c r="N207" s="32"/>
      <c r="O207" s="19" t="str">
        <f aca="false">IF(M207="","",M207*0.5)</f>
        <v/>
      </c>
      <c r="P207" s="19"/>
      <c r="Q207" s="19" t="str">
        <f aca="false">IF(M207="","",M207-IF(P207="",0,P207))</f>
        <v/>
      </c>
      <c r="R207" s="18" t="str">
        <f aca="false">IF(M207="","",IF(Q207&lt;=0,"✓ PAID","OUTSTANDING"))</f>
        <v/>
      </c>
      <c r="S207" s="33"/>
      <c r="T207" s="34" t="str">
        <f aca="false">IF(S207="Yes",IF(B207&gt;=DATE(2025,6,1),200,100),"")</f>
        <v/>
      </c>
      <c r="U207" s="32"/>
      <c r="V207" s="18"/>
    </row>
    <row r="208" customFormat="false" ht="15" hidden="false" customHeight="false" outlineLevel="0" collapsed="false">
      <c r="A208" s="21" t="str">
        <f aca="false">IF(B208&lt;&gt;"",TEXT(ROW()-1,"000"),"")</f>
        <v/>
      </c>
      <c r="B208" s="25"/>
      <c r="C208" s="26" t="str">
        <f aca="false">IF(B208&lt;&gt;"",TEXT(B208,"MMMM YYYY"),"")</f>
        <v/>
      </c>
      <c r="D208" s="21"/>
      <c r="E208" s="27"/>
      <c r="F208" s="27"/>
      <c r="G208" s="27"/>
      <c r="H208" s="27"/>
      <c r="I208" s="21"/>
      <c r="J208" s="22"/>
      <c r="K208" s="22"/>
      <c r="L208" s="22"/>
      <c r="M208" s="22" t="str">
        <f aca="false">IF(J208="","",J208+IF(K208="",0,K208)-IF(L208="",0,L208))</f>
        <v/>
      </c>
      <c r="N208" s="27"/>
      <c r="O208" s="22" t="str">
        <f aca="false">IF(M208="","",M208*0.5)</f>
        <v/>
      </c>
      <c r="P208" s="22"/>
      <c r="Q208" s="22" t="str">
        <f aca="false">IF(M208="","",M208-IF(P208="",0,P208))</f>
        <v/>
      </c>
      <c r="R208" s="21" t="str">
        <f aca="false">IF(M208="","",IF(Q208&lt;=0,"✓ PAID","OUTSTANDING"))</f>
        <v/>
      </c>
      <c r="S208" s="28"/>
      <c r="T208" s="29" t="str">
        <f aca="false">IF(S208="Yes",IF(B208&gt;=DATE(2025,6,1),200,100),"")</f>
        <v/>
      </c>
      <c r="U208" s="27"/>
      <c r="V208" s="21"/>
    </row>
    <row r="209" customFormat="false" ht="15" hidden="false" customHeight="false" outlineLevel="0" collapsed="false">
      <c r="A209" s="18" t="str">
        <f aca="false">IF(B209&lt;&gt;"",TEXT(ROW()-1,"000"),"")</f>
        <v/>
      </c>
      <c r="B209" s="30"/>
      <c r="C209" s="31" t="str">
        <f aca="false">IF(B209&lt;&gt;"",TEXT(B209,"MMMM YYYY"),"")</f>
        <v/>
      </c>
      <c r="D209" s="18"/>
      <c r="E209" s="32"/>
      <c r="F209" s="32"/>
      <c r="G209" s="32"/>
      <c r="H209" s="32"/>
      <c r="I209" s="18"/>
      <c r="J209" s="19"/>
      <c r="K209" s="19"/>
      <c r="L209" s="19"/>
      <c r="M209" s="19" t="str">
        <f aca="false">IF(J209="","",J209+IF(K209="",0,K209)-IF(L209="",0,L209))</f>
        <v/>
      </c>
      <c r="N209" s="32"/>
      <c r="O209" s="19" t="str">
        <f aca="false">IF(M209="","",M209*0.5)</f>
        <v/>
      </c>
      <c r="P209" s="19"/>
      <c r="Q209" s="19" t="str">
        <f aca="false">IF(M209="","",M209-IF(P209="",0,P209))</f>
        <v/>
      </c>
      <c r="R209" s="18" t="str">
        <f aca="false">IF(M209="","",IF(Q209&lt;=0,"✓ PAID","OUTSTANDING"))</f>
        <v/>
      </c>
      <c r="S209" s="33"/>
      <c r="T209" s="34" t="str">
        <f aca="false">IF(S209="Yes",IF(B209&gt;=DATE(2025,6,1),200,100),"")</f>
        <v/>
      </c>
      <c r="U209" s="32"/>
      <c r="V209" s="18"/>
    </row>
    <row r="210" customFormat="false" ht="15" hidden="false" customHeight="false" outlineLevel="0" collapsed="false">
      <c r="A210" s="21" t="str">
        <f aca="false">IF(B210&lt;&gt;"",TEXT(ROW()-1,"000"),"")</f>
        <v/>
      </c>
      <c r="B210" s="25"/>
      <c r="C210" s="26" t="str">
        <f aca="false">IF(B210&lt;&gt;"",TEXT(B210,"MMMM YYYY"),"")</f>
        <v/>
      </c>
      <c r="D210" s="21"/>
      <c r="E210" s="27"/>
      <c r="F210" s="27"/>
      <c r="G210" s="27"/>
      <c r="H210" s="27"/>
      <c r="I210" s="21"/>
      <c r="J210" s="22"/>
      <c r="K210" s="22"/>
      <c r="L210" s="22"/>
      <c r="M210" s="22" t="str">
        <f aca="false">IF(J210="","",J210+IF(K210="",0,K210)-IF(L210="",0,L210))</f>
        <v/>
      </c>
      <c r="N210" s="27"/>
      <c r="O210" s="22" t="str">
        <f aca="false">IF(M210="","",M210*0.5)</f>
        <v/>
      </c>
      <c r="P210" s="22"/>
      <c r="Q210" s="22" t="str">
        <f aca="false">IF(M210="","",M210-IF(P210="",0,P210))</f>
        <v/>
      </c>
      <c r="R210" s="21" t="str">
        <f aca="false">IF(M210="","",IF(Q210&lt;=0,"✓ PAID","OUTSTANDING"))</f>
        <v/>
      </c>
      <c r="S210" s="28"/>
      <c r="T210" s="29" t="str">
        <f aca="false">IF(S210="Yes",IF(B210&gt;=DATE(2025,6,1),200,100),"")</f>
        <v/>
      </c>
      <c r="U210" s="27"/>
      <c r="V210" s="21"/>
    </row>
    <row r="211" customFormat="false" ht="15" hidden="false" customHeight="false" outlineLevel="0" collapsed="false">
      <c r="A211" s="18" t="str">
        <f aca="false">IF(B211&lt;&gt;"",TEXT(ROW()-1,"000"),"")</f>
        <v/>
      </c>
      <c r="B211" s="30"/>
      <c r="C211" s="31" t="str">
        <f aca="false">IF(B211&lt;&gt;"",TEXT(B211,"MMMM YYYY"),"")</f>
        <v/>
      </c>
      <c r="D211" s="18"/>
      <c r="E211" s="32"/>
      <c r="F211" s="32"/>
      <c r="G211" s="32"/>
      <c r="H211" s="32"/>
      <c r="I211" s="18"/>
      <c r="J211" s="19"/>
      <c r="K211" s="19"/>
      <c r="L211" s="19"/>
      <c r="M211" s="19" t="str">
        <f aca="false">IF(J211="","",J211+IF(K211="",0,K211)-IF(L211="",0,L211))</f>
        <v/>
      </c>
      <c r="N211" s="32"/>
      <c r="O211" s="19" t="str">
        <f aca="false">IF(M211="","",M211*0.5)</f>
        <v/>
      </c>
      <c r="P211" s="19"/>
      <c r="Q211" s="19" t="str">
        <f aca="false">IF(M211="","",M211-IF(P211="",0,P211))</f>
        <v/>
      </c>
      <c r="R211" s="18" t="str">
        <f aca="false">IF(M211="","",IF(Q211&lt;=0,"✓ PAID","OUTSTANDING"))</f>
        <v/>
      </c>
      <c r="S211" s="33"/>
      <c r="T211" s="34" t="str">
        <f aca="false">IF(S211="Yes",IF(B211&gt;=DATE(2025,6,1),200,100),"")</f>
        <v/>
      </c>
      <c r="U211" s="32"/>
      <c r="V211" s="18"/>
    </row>
    <row r="212" customFormat="false" ht="15" hidden="false" customHeight="false" outlineLevel="0" collapsed="false">
      <c r="A212" s="21" t="str">
        <f aca="false">IF(B212&lt;&gt;"",TEXT(ROW()-1,"000"),"")</f>
        <v/>
      </c>
      <c r="B212" s="25"/>
      <c r="C212" s="26" t="str">
        <f aca="false">IF(B212&lt;&gt;"",TEXT(B212,"MMMM YYYY"),"")</f>
        <v/>
      </c>
      <c r="D212" s="21"/>
      <c r="E212" s="27"/>
      <c r="F212" s="27"/>
      <c r="G212" s="27"/>
      <c r="H212" s="27"/>
      <c r="I212" s="21"/>
      <c r="J212" s="22"/>
      <c r="K212" s="22"/>
      <c r="L212" s="22"/>
      <c r="M212" s="22" t="str">
        <f aca="false">IF(J212="","",J212+IF(K212="",0,K212)-IF(L212="",0,L212))</f>
        <v/>
      </c>
      <c r="N212" s="27"/>
      <c r="O212" s="22" t="str">
        <f aca="false">IF(M212="","",M212*0.5)</f>
        <v/>
      </c>
      <c r="P212" s="22"/>
      <c r="Q212" s="22" t="str">
        <f aca="false">IF(M212="","",M212-IF(P212="",0,P212))</f>
        <v/>
      </c>
      <c r="R212" s="21" t="str">
        <f aca="false">IF(M212="","",IF(Q212&lt;=0,"✓ PAID","OUTSTANDING"))</f>
        <v/>
      </c>
      <c r="S212" s="28"/>
      <c r="T212" s="29" t="str">
        <f aca="false">IF(S212="Yes",IF(B212&gt;=DATE(2025,6,1),200,100),"")</f>
        <v/>
      </c>
      <c r="U212" s="27"/>
      <c r="V212" s="21"/>
    </row>
    <row r="213" customFormat="false" ht="15" hidden="false" customHeight="false" outlineLevel="0" collapsed="false">
      <c r="A213" s="18" t="str">
        <f aca="false">IF(B213&lt;&gt;"",TEXT(ROW()-1,"000"),"")</f>
        <v/>
      </c>
      <c r="B213" s="30"/>
      <c r="C213" s="31" t="str">
        <f aca="false">IF(B213&lt;&gt;"",TEXT(B213,"MMMM YYYY"),"")</f>
        <v/>
      </c>
      <c r="D213" s="18"/>
      <c r="E213" s="32"/>
      <c r="F213" s="32"/>
      <c r="G213" s="32"/>
      <c r="H213" s="32"/>
      <c r="I213" s="18"/>
      <c r="J213" s="19"/>
      <c r="K213" s="19"/>
      <c r="L213" s="19"/>
      <c r="M213" s="19" t="str">
        <f aca="false">IF(J213="","",J213+IF(K213="",0,K213)-IF(L213="",0,L213))</f>
        <v/>
      </c>
      <c r="N213" s="32"/>
      <c r="O213" s="19" t="str">
        <f aca="false">IF(M213="","",M213*0.5)</f>
        <v/>
      </c>
      <c r="P213" s="19"/>
      <c r="Q213" s="19" t="str">
        <f aca="false">IF(M213="","",M213-IF(P213="",0,P213))</f>
        <v/>
      </c>
      <c r="R213" s="18" t="str">
        <f aca="false">IF(M213="","",IF(Q213&lt;=0,"✓ PAID","OUTSTANDING"))</f>
        <v/>
      </c>
      <c r="S213" s="33"/>
      <c r="T213" s="34" t="str">
        <f aca="false">IF(S213="Yes",IF(B213&gt;=DATE(2025,6,1),200,100),"")</f>
        <v/>
      </c>
      <c r="U213" s="32"/>
      <c r="V213" s="18"/>
    </row>
    <row r="214" customFormat="false" ht="15" hidden="false" customHeight="false" outlineLevel="0" collapsed="false">
      <c r="A214" s="21" t="str">
        <f aca="false">IF(B214&lt;&gt;"",TEXT(ROW()-1,"000"),"")</f>
        <v/>
      </c>
      <c r="B214" s="25"/>
      <c r="C214" s="26" t="str">
        <f aca="false">IF(B214&lt;&gt;"",TEXT(B214,"MMMM YYYY"),"")</f>
        <v/>
      </c>
      <c r="D214" s="21"/>
      <c r="E214" s="27"/>
      <c r="F214" s="27"/>
      <c r="G214" s="27"/>
      <c r="H214" s="27"/>
      <c r="I214" s="21"/>
      <c r="J214" s="22"/>
      <c r="K214" s="22"/>
      <c r="L214" s="22"/>
      <c r="M214" s="22" t="str">
        <f aca="false">IF(J214="","",J214+IF(K214="",0,K214)-IF(L214="",0,L214))</f>
        <v/>
      </c>
      <c r="N214" s="27"/>
      <c r="O214" s="22" t="str">
        <f aca="false">IF(M214="","",M214*0.5)</f>
        <v/>
      </c>
      <c r="P214" s="22"/>
      <c r="Q214" s="22" t="str">
        <f aca="false">IF(M214="","",M214-IF(P214="",0,P214))</f>
        <v/>
      </c>
      <c r="R214" s="21" t="str">
        <f aca="false">IF(M214="","",IF(Q214&lt;=0,"✓ PAID","OUTSTANDING"))</f>
        <v/>
      </c>
      <c r="S214" s="28"/>
      <c r="T214" s="29" t="str">
        <f aca="false">IF(S214="Yes",IF(B214&gt;=DATE(2025,6,1),200,100),"")</f>
        <v/>
      </c>
      <c r="U214" s="27"/>
      <c r="V214" s="21"/>
    </row>
    <row r="215" customFormat="false" ht="15" hidden="false" customHeight="false" outlineLevel="0" collapsed="false">
      <c r="A215" s="18" t="str">
        <f aca="false">IF(B215&lt;&gt;"",TEXT(ROW()-1,"000"),"")</f>
        <v/>
      </c>
      <c r="B215" s="30"/>
      <c r="C215" s="31" t="str">
        <f aca="false">IF(B215&lt;&gt;"",TEXT(B215,"MMMM YYYY"),"")</f>
        <v/>
      </c>
      <c r="D215" s="18"/>
      <c r="E215" s="32"/>
      <c r="F215" s="32"/>
      <c r="G215" s="32"/>
      <c r="H215" s="32"/>
      <c r="I215" s="18"/>
      <c r="J215" s="19"/>
      <c r="K215" s="19"/>
      <c r="L215" s="19"/>
      <c r="M215" s="19" t="str">
        <f aca="false">IF(J215="","",J215+IF(K215="",0,K215)-IF(L215="",0,L215))</f>
        <v/>
      </c>
      <c r="N215" s="32"/>
      <c r="O215" s="19" t="str">
        <f aca="false">IF(M215="","",M215*0.5)</f>
        <v/>
      </c>
      <c r="P215" s="19"/>
      <c r="Q215" s="19" t="str">
        <f aca="false">IF(M215="","",M215-IF(P215="",0,P215))</f>
        <v/>
      </c>
      <c r="R215" s="18" t="str">
        <f aca="false">IF(M215="","",IF(Q215&lt;=0,"✓ PAID","OUTSTANDING"))</f>
        <v/>
      </c>
      <c r="S215" s="33"/>
      <c r="T215" s="34" t="str">
        <f aca="false">IF(S215="Yes",IF(B215&gt;=DATE(2025,6,1),200,100),"")</f>
        <v/>
      </c>
      <c r="U215" s="32"/>
      <c r="V215" s="18"/>
    </row>
    <row r="216" customFormat="false" ht="15" hidden="false" customHeight="false" outlineLevel="0" collapsed="false">
      <c r="A216" s="21" t="str">
        <f aca="false">IF(B216&lt;&gt;"",TEXT(ROW()-1,"000"),"")</f>
        <v/>
      </c>
      <c r="B216" s="25"/>
      <c r="C216" s="26" t="str">
        <f aca="false">IF(B216&lt;&gt;"",TEXT(B216,"MMMM YYYY"),"")</f>
        <v/>
      </c>
      <c r="D216" s="21"/>
      <c r="E216" s="27"/>
      <c r="F216" s="27"/>
      <c r="G216" s="27"/>
      <c r="H216" s="27"/>
      <c r="I216" s="21"/>
      <c r="J216" s="22"/>
      <c r="K216" s="22"/>
      <c r="L216" s="22"/>
      <c r="M216" s="22" t="str">
        <f aca="false">IF(J216="","",J216+IF(K216="",0,K216)-IF(L216="",0,L216))</f>
        <v/>
      </c>
      <c r="N216" s="27"/>
      <c r="O216" s="22" t="str">
        <f aca="false">IF(M216="","",M216*0.5)</f>
        <v/>
      </c>
      <c r="P216" s="22"/>
      <c r="Q216" s="22" t="str">
        <f aca="false">IF(M216="","",M216-IF(P216="",0,P216))</f>
        <v/>
      </c>
      <c r="R216" s="21" t="str">
        <f aca="false">IF(M216="","",IF(Q216&lt;=0,"✓ PAID","OUTSTANDING"))</f>
        <v/>
      </c>
      <c r="S216" s="28"/>
      <c r="T216" s="29" t="str">
        <f aca="false">IF(S216="Yes",IF(B216&gt;=DATE(2025,6,1),200,100),"")</f>
        <v/>
      </c>
      <c r="U216" s="27"/>
      <c r="V216" s="21"/>
    </row>
    <row r="217" customFormat="false" ht="15" hidden="false" customHeight="false" outlineLevel="0" collapsed="false">
      <c r="A217" s="18" t="str">
        <f aca="false">IF(B217&lt;&gt;"",TEXT(ROW()-1,"000"),"")</f>
        <v/>
      </c>
      <c r="B217" s="30"/>
      <c r="C217" s="31" t="str">
        <f aca="false">IF(B217&lt;&gt;"",TEXT(B217,"MMMM YYYY"),"")</f>
        <v/>
      </c>
      <c r="D217" s="18"/>
      <c r="E217" s="32"/>
      <c r="F217" s="32"/>
      <c r="G217" s="32"/>
      <c r="H217" s="32"/>
      <c r="I217" s="18"/>
      <c r="J217" s="19"/>
      <c r="K217" s="19"/>
      <c r="L217" s="19"/>
      <c r="M217" s="19" t="str">
        <f aca="false">IF(J217="","",J217+IF(K217="",0,K217)-IF(L217="",0,L217))</f>
        <v/>
      </c>
      <c r="N217" s="32"/>
      <c r="O217" s="19" t="str">
        <f aca="false">IF(M217="","",M217*0.5)</f>
        <v/>
      </c>
      <c r="P217" s="19"/>
      <c r="Q217" s="19" t="str">
        <f aca="false">IF(M217="","",M217-IF(P217="",0,P217))</f>
        <v/>
      </c>
      <c r="R217" s="18" t="str">
        <f aca="false">IF(M217="","",IF(Q217&lt;=0,"✓ PAID","OUTSTANDING"))</f>
        <v/>
      </c>
      <c r="S217" s="33"/>
      <c r="T217" s="34" t="str">
        <f aca="false">IF(S217="Yes",IF(B217&gt;=DATE(2025,6,1),200,100),"")</f>
        <v/>
      </c>
      <c r="U217" s="32"/>
      <c r="V217" s="18"/>
    </row>
    <row r="218" customFormat="false" ht="15" hidden="false" customHeight="false" outlineLevel="0" collapsed="false">
      <c r="A218" s="21" t="str">
        <f aca="false">IF(B218&lt;&gt;"",TEXT(ROW()-1,"000"),"")</f>
        <v/>
      </c>
      <c r="B218" s="25"/>
      <c r="C218" s="26" t="str">
        <f aca="false">IF(B218&lt;&gt;"",TEXT(B218,"MMMM YYYY"),"")</f>
        <v/>
      </c>
      <c r="D218" s="21"/>
      <c r="E218" s="27"/>
      <c r="F218" s="27"/>
      <c r="G218" s="27"/>
      <c r="H218" s="27"/>
      <c r="I218" s="21"/>
      <c r="J218" s="22"/>
      <c r="K218" s="22"/>
      <c r="L218" s="22"/>
      <c r="M218" s="22" t="str">
        <f aca="false">IF(J218="","",J218+IF(K218="",0,K218)-IF(L218="",0,L218))</f>
        <v/>
      </c>
      <c r="N218" s="27"/>
      <c r="O218" s="22" t="str">
        <f aca="false">IF(M218="","",M218*0.5)</f>
        <v/>
      </c>
      <c r="P218" s="22"/>
      <c r="Q218" s="22" t="str">
        <f aca="false">IF(M218="","",M218-IF(P218="",0,P218))</f>
        <v/>
      </c>
      <c r="R218" s="21" t="str">
        <f aca="false">IF(M218="","",IF(Q218&lt;=0,"✓ PAID","OUTSTANDING"))</f>
        <v/>
      </c>
      <c r="S218" s="28"/>
      <c r="T218" s="29" t="str">
        <f aca="false">IF(S218="Yes",IF(B218&gt;=DATE(2025,6,1),200,100),"")</f>
        <v/>
      </c>
      <c r="U218" s="27"/>
      <c r="V218" s="21"/>
    </row>
    <row r="219" customFormat="false" ht="15" hidden="false" customHeight="false" outlineLevel="0" collapsed="false">
      <c r="A219" s="18" t="str">
        <f aca="false">IF(B219&lt;&gt;"",TEXT(ROW()-1,"000"),"")</f>
        <v/>
      </c>
      <c r="B219" s="30"/>
      <c r="C219" s="31" t="str">
        <f aca="false">IF(B219&lt;&gt;"",TEXT(B219,"MMMM YYYY"),"")</f>
        <v/>
      </c>
      <c r="D219" s="18"/>
      <c r="E219" s="32"/>
      <c r="F219" s="32"/>
      <c r="G219" s="32"/>
      <c r="H219" s="32"/>
      <c r="I219" s="18"/>
      <c r="J219" s="19"/>
      <c r="K219" s="19"/>
      <c r="L219" s="19"/>
      <c r="M219" s="19" t="str">
        <f aca="false">IF(J219="","",J219+IF(K219="",0,K219)-IF(L219="",0,L219))</f>
        <v/>
      </c>
      <c r="N219" s="32"/>
      <c r="O219" s="19" t="str">
        <f aca="false">IF(M219="","",M219*0.5)</f>
        <v/>
      </c>
      <c r="P219" s="19"/>
      <c r="Q219" s="19" t="str">
        <f aca="false">IF(M219="","",M219-IF(P219="",0,P219))</f>
        <v/>
      </c>
      <c r="R219" s="18" t="str">
        <f aca="false">IF(M219="","",IF(Q219&lt;=0,"✓ PAID","OUTSTANDING"))</f>
        <v/>
      </c>
      <c r="S219" s="33"/>
      <c r="T219" s="34" t="str">
        <f aca="false">IF(S219="Yes",IF(B219&gt;=DATE(2025,6,1),200,100),"")</f>
        <v/>
      </c>
      <c r="U219" s="32"/>
      <c r="V219" s="18"/>
    </row>
    <row r="220" customFormat="false" ht="15" hidden="false" customHeight="false" outlineLevel="0" collapsed="false">
      <c r="A220" s="21" t="str">
        <f aca="false">IF(B220&lt;&gt;"",TEXT(ROW()-1,"000"),"")</f>
        <v/>
      </c>
      <c r="B220" s="25"/>
      <c r="C220" s="26" t="str">
        <f aca="false">IF(B220&lt;&gt;"",TEXT(B220,"MMMM YYYY"),"")</f>
        <v/>
      </c>
      <c r="D220" s="21"/>
      <c r="E220" s="27"/>
      <c r="F220" s="27"/>
      <c r="G220" s="27"/>
      <c r="H220" s="27"/>
      <c r="I220" s="21"/>
      <c r="J220" s="22"/>
      <c r="K220" s="22"/>
      <c r="L220" s="22"/>
      <c r="M220" s="22" t="str">
        <f aca="false">IF(J220="","",J220+IF(K220="",0,K220)-IF(L220="",0,L220))</f>
        <v/>
      </c>
      <c r="N220" s="27"/>
      <c r="O220" s="22" t="str">
        <f aca="false">IF(M220="","",M220*0.5)</f>
        <v/>
      </c>
      <c r="P220" s="22"/>
      <c r="Q220" s="22" t="str">
        <f aca="false">IF(M220="","",M220-IF(P220="",0,P220))</f>
        <v/>
      </c>
      <c r="R220" s="21" t="str">
        <f aca="false">IF(M220="","",IF(Q220&lt;=0,"✓ PAID","OUTSTANDING"))</f>
        <v/>
      </c>
      <c r="S220" s="28"/>
      <c r="T220" s="29" t="str">
        <f aca="false">IF(S220="Yes",IF(B220&gt;=DATE(2025,6,1),200,100),"")</f>
        <v/>
      </c>
      <c r="U220" s="27"/>
      <c r="V220" s="21"/>
    </row>
    <row r="221" customFormat="false" ht="15" hidden="false" customHeight="false" outlineLevel="0" collapsed="false">
      <c r="A221" s="18" t="str">
        <f aca="false">IF(B221&lt;&gt;"",TEXT(ROW()-1,"000"),"")</f>
        <v/>
      </c>
      <c r="B221" s="30"/>
      <c r="C221" s="31" t="str">
        <f aca="false">IF(B221&lt;&gt;"",TEXT(B221,"MMMM YYYY"),"")</f>
        <v/>
      </c>
      <c r="D221" s="18"/>
      <c r="E221" s="32"/>
      <c r="F221" s="32"/>
      <c r="G221" s="32"/>
      <c r="H221" s="32"/>
      <c r="I221" s="18"/>
      <c r="J221" s="19"/>
      <c r="K221" s="19"/>
      <c r="L221" s="19"/>
      <c r="M221" s="19" t="str">
        <f aca="false">IF(J221="","",J221+IF(K221="",0,K221)-IF(L221="",0,L221))</f>
        <v/>
      </c>
      <c r="N221" s="32"/>
      <c r="O221" s="19" t="str">
        <f aca="false">IF(M221="","",M221*0.5)</f>
        <v/>
      </c>
      <c r="P221" s="19"/>
      <c r="Q221" s="19" t="str">
        <f aca="false">IF(M221="","",M221-IF(P221="",0,P221))</f>
        <v/>
      </c>
      <c r="R221" s="18" t="str">
        <f aca="false">IF(M221="","",IF(Q221&lt;=0,"✓ PAID","OUTSTANDING"))</f>
        <v/>
      </c>
      <c r="S221" s="33"/>
      <c r="T221" s="34" t="str">
        <f aca="false">IF(S221="Yes",IF(B221&gt;=DATE(2025,6,1),200,100),"")</f>
        <v/>
      </c>
      <c r="U221" s="32"/>
      <c r="V221" s="18"/>
    </row>
    <row r="222" customFormat="false" ht="15" hidden="false" customHeight="false" outlineLevel="0" collapsed="false">
      <c r="A222" s="21" t="str">
        <f aca="false">IF(B222&lt;&gt;"",TEXT(ROW()-1,"000"),"")</f>
        <v/>
      </c>
      <c r="B222" s="25"/>
      <c r="C222" s="26" t="str">
        <f aca="false">IF(B222&lt;&gt;"",TEXT(B222,"MMMM YYYY"),"")</f>
        <v/>
      </c>
      <c r="D222" s="21"/>
      <c r="E222" s="27"/>
      <c r="F222" s="27"/>
      <c r="G222" s="27"/>
      <c r="H222" s="27"/>
      <c r="I222" s="21"/>
      <c r="J222" s="22"/>
      <c r="K222" s="22"/>
      <c r="L222" s="22"/>
      <c r="M222" s="22" t="str">
        <f aca="false">IF(J222="","",J222+IF(K222="",0,K222)-IF(L222="",0,L222))</f>
        <v/>
      </c>
      <c r="N222" s="27"/>
      <c r="O222" s="22" t="str">
        <f aca="false">IF(M222="","",M222*0.5)</f>
        <v/>
      </c>
      <c r="P222" s="22"/>
      <c r="Q222" s="22" t="str">
        <f aca="false">IF(M222="","",M222-IF(P222="",0,P222))</f>
        <v/>
      </c>
      <c r="R222" s="21" t="str">
        <f aca="false">IF(M222="","",IF(Q222&lt;=0,"✓ PAID","OUTSTANDING"))</f>
        <v/>
      </c>
      <c r="S222" s="28"/>
      <c r="T222" s="29" t="str">
        <f aca="false">IF(S222="Yes",IF(B222&gt;=DATE(2025,6,1),200,100),"")</f>
        <v/>
      </c>
      <c r="U222" s="27"/>
      <c r="V222" s="21"/>
    </row>
    <row r="223" customFormat="false" ht="15" hidden="false" customHeight="false" outlineLevel="0" collapsed="false">
      <c r="A223" s="18" t="str">
        <f aca="false">IF(B223&lt;&gt;"",TEXT(ROW()-1,"000"),"")</f>
        <v/>
      </c>
      <c r="B223" s="30"/>
      <c r="C223" s="31" t="str">
        <f aca="false">IF(B223&lt;&gt;"",TEXT(B223,"MMMM YYYY"),"")</f>
        <v/>
      </c>
      <c r="D223" s="18"/>
      <c r="E223" s="32"/>
      <c r="F223" s="32"/>
      <c r="G223" s="32"/>
      <c r="H223" s="32"/>
      <c r="I223" s="18"/>
      <c r="J223" s="19"/>
      <c r="K223" s="19"/>
      <c r="L223" s="19"/>
      <c r="M223" s="19" t="str">
        <f aca="false">IF(J223="","",J223+IF(K223="",0,K223)-IF(L223="",0,L223))</f>
        <v/>
      </c>
      <c r="N223" s="32"/>
      <c r="O223" s="19" t="str">
        <f aca="false">IF(M223="","",M223*0.5)</f>
        <v/>
      </c>
      <c r="P223" s="19"/>
      <c r="Q223" s="19" t="str">
        <f aca="false">IF(M223="","",M223-IF(P223="",0,P223))</f>
        <v/>
      </c>
      <c r="R223" s="18" t="str">
        <f aca="false">IF(M223="","",IF(Q223&lt;=0,"✓ PAID","OUTSTANDING"))</f>
        <v/>
      </c>
      <c r="S223" s="33"/>
      <c r="T223" s="34" t="str">
        <f aca="false">IF(S223="Yes",IF(B223&gt;=DATE(2025,6,1),200,100),"")</f>
        <v/>
      </c>
      <c r="U223" s="32"/>
      <c r="V223" s="18"/>
    </row>
    <row r="224" customFormat="false" ht="15" hidden="false" customHeight="false" outlineLevel="0" collapsed="false">
      <c r="A224" s="21" t="str">
        <f aca="false">IF(B224&lt;&gt;"",TEXT(ROW()-1,"000"),"")</f>
        <v/>
      </c>
      <c r="B224" s="25"/>
      <c r="C224" s="26" t="str">
        <f aca="false">IF(B224&lt;&gt;"",TEXT(B224,"MMMM YYYY"),"")</f>
        <v/>
      </c>
      <c r="D224" s="21"/>
      <c r="E224" s="27"/>
      <c r="F224" s="27"/>
      <c r="G224" s="27"/>
      <c r="H224" s="27"/>
      <c r="I224" s="21"/>
      <c r="J224" s="22"/>
      <c r="K224" s="22"/>
      <c r="L224" s="22"/>
      <c r="M224" s="22" t="str">
        <f aca="false">IF(J224="","",J224+IF(K224="",0,K224)-IF(L224="",0,L224))</f>
        <v/>
      </c>
      <c r="N224" s="27"/>
      <c r="O224" s="22" t="str">
        <f aca="false">IF(M224="","",M224*0.5)</f>
        <v/>
      </c>
      <c r="P224" s="22"/>
      <c r="Q224" s="22" t="str">
        <f aca="false">IF(M224="","",M224-IF(P224="",0,P224))</f>
        <v/>
      </c>
      <c r="R224" s="21" t="str">
        <f aca="false">IF(M224="","",IF(Q224&lt;=0,"✓ PAID","OUTSTANDING"))</f>
        <v/>
      </c>
      <c r="S224" s="28"/>
      <c r="T224" s="29" t="str">
        <f aca="false">IF(S224="Yes",IF(B224&gt;=DATE(2025,6,1),200,100),"")</f>
        <v/>
      </c>
      <c r="U224" s="27"/>
      <c r="V224" s="21"/>
    </row>
    <row r="225" customFormat="false" ht="15" hidden="false" customHeight="false" outlineLevel="0" collapsed="false">
      <c r="A225" s="18" t="str">
        <f aca="false">IF(B225&lt;&gt;"",TEXT(ROW()-1,"000"),"")</f>
        <v/>
      </c>
      <c r="B225" s="30"/>
      <c r="C225" s="31" t="str">
        <f aca="false">IF(B225&lt;&gt;"",TEXT(B225,"MMMM YYYY"),"")</f>
        <v/>
      </c>
      <c r="D225" s="18"/>
      <c r="E225" s="32"/>
      <c r="F225" s="32"/>
      <c r="G225" s="32"/>
      <c r="H225" s="32"/>
      <c r="I225" s="18"/>
      <c r="J225" s="19"/>
      <c r="K225" s="19"/>
      <c r="L225" s="19"/>
      <c r="M225" s="19" t="str">
        <f aca="false">IF(J225="","",J225+IF(K225="",0,K225)-IF(L225="",0,L225))</f>
        <v/>
      </c>
      <c r="N225" s="32"/>
      <c r="O225" s="19" t="str">
        <f aca="false">IF(M225="","",M225*0.5)</f>
        <v/>
      </c>
      <c r="P225" s="19"/>
      <c r="Q225" s="19" t="str">
        <f aca="false">IF(M225="","",M225-IF(P225="",0,P225))</f>
        <v/>
      </c>
      <c r="R225" s="18" t="str">
        <f aca="false">IF(M225="","",IF(Q225&lt;=0,"✓ PAID","OUTSTANDING"))</f>
        <v/>
      </c>
      <c r="S225" s="33"/>
      <c r="T225" s="34" t="str">
        <f aca="false">IF(S225="Yes",IF(B225&gt;=DATE(2025,6,1),200,100),"")</f>
        <v/>
      </c>
      <c r="U225" s="32"/>
      <c r="V225" s="18"/>
    </row>
    <row r="226" customFormat="false" ht="15" hidden="false" customHeight="false" outlineLevel="0" collapsed="false">
      <c r="A226" s="21" t="str">
        <f aca="false">IF(B226&lt;&gt;"",TEXT(ROW()-1,"000"),"")</f>
        <v/>
      </c>
      <c r="B226" s="25"/>
      <c r="C226" s="26" t="str">
        <f aca="false">IF(B226&lt;&gt;"",TEXT(B226,"MMMM YYYY"),"")</f>
        <v/>
      </c>
      <c r="D226" s="21"/>
      <c r="E226" s="27"/>
      <c r="F226" s="27"/>
      <c r="G226" s="27"/>
      <c r="H226" s="27"/>
      <c r="I226" s="21"/>
      <c r="J226" s="22"/>
      <c r="K226" s="22"/>
      <c r="L226" s="22"/>
      <c r="M226" s="22" t="str">
        <f aca="false">IF(J226="","",J226+IF(K226="",0,K226)-IF(L226="",0,L226))</f>
        <v/>
      </c>
      <c r="N226" s="27"/>
      <c r="O226" s="22" t="str">
        <f aca="false">IF(M226="","",M226*0.5)</f>
        <v/>
      </c>
      <c r="P226" s="22"/>
      <c r="Q226" s="22" t="str">
        <f aca="false">IF(M226="","",M226-IF(P226="",0,P226))</f>
        <v/>
      </c>
      <c r="R226" s="21" t="str">
        <f aca="false">IF(M226="","",IF(Q226&lt;=0,"✓ PAID","OUTSTANDING"))</f>
        <v/>
      </c>
      <c r="S226" s="28"/>
      <c r="T226" s="29" t="str">
        <f aca="false">IF(S226="Yes",IF(B226&gt;=DATE(2025,6,1),200,100),"")</f>
        <v/>
      </c>
      <c r="U226" s="27"/>
      <c r="V226" s="21"/>
    </row>
    <row r="227" customFormat="false" ht="15" hidden="false" customHeight="false" outlineLevel="0" collapsed="false">
      <c r="A227" s="18" t="str">
        <f aca="false">IF(B227&lt;&gt;"",TEXT(ROW()-1,"000"),"")</f>
        <v/>
      </c>
      <c r="B227" s="30"/>
      <c r="C227" s="31" t="str">
        <f aca="false">IF(B227&lt;&gt;"",TEXT(B227,"MMMM YYYY"),"")</f>
        <v/>
      </c>
      <c r="D227" s="18"/>
      <c r="E227" s="32"/>
      <c r="F227" s="32"/>
      <c r="G227" s="32"/>
      <c r="H227" s="32"/>
      <c r="I227" s="18"/>
      <c r="J227" s="19"/>
      <c r="K227" s="19"/>
      <c r="L227" s="19"/>
      <c r="M227" s="19" t="str">
        <f aca="false">IF(J227="","",J227+IF(K227="",0,K227)-IF(L227="",0,L227))</f>
        <v/>
      </c>
      <c r="N227" s="32"/>
      <c r="O227" s="19" t="str">
        <f aca="false">IF(M227="","",M227*0.5)</f>
        <v/>
      </c>
      <c r="P227" s="19"/>
      <c r="Q227" s="19" t="str">
        <f aca="false">IF(M227="","",M227-IF(P227="",0,P227))</f>
        <v/>
      </c>
      <c r="R227" s="18" t="str">
        <f aca="false">IF(M227="","",IF(Q227&lt;=0,"✓ PAID","OUTSTANDING"))</f>
        <v/>
      </c>
      <c r="S227" s="33"/>
      <c r="T227" s="34" t="str">
        <f aca="false">IF(S227="Yes",IF(B227&gt;=DATE(2025,6,1),200,100),"")</f>
        <v/>
      </c>
      <c r="U227" s="32"/>
      <c r="V227" s="18"/>
    </row>
    <row r="228" customFormat="false" ht="15" hidden="false" customHeight="false" outlineLevel="0" collapsed="false">
      <c r="A228" s="21" t="str">
        <f aca="false">IF(B228&lt;&gt;"",TEXT(ROW()-1,"000"),"")</f>
        <v/>
      </c>
      <c r="B228" s="25"/>
      <c r="C228" s="26" t="str">
        <f aca="false">IF(B228&lt;&gt;"",TEXT(B228,"MMMM YYYY"),"")</f>
        <v/>
      </c>
      <c r="D228" s="21"/>
      <c r="E228" s="27"/>
      <c r="F228" s="27"/>
      <c r="G228" s="27"/>
      <c r="H228" s="27"/>
      <c r="I228" s="21"/>
      <c r="J228" s="22"/>
      <c r="K228" s="22"/>
      <c r="L228" s="22"/>
      <c r="M228" s="22" t="str">
        <f aca="false">IF(J228="","",J228+IF(K228="",0,K228)-IF(L228="",0,L228))</f>
        <v/>
      </c>
      <c r="N228" s="27"/>
      <c r="O228" s="22" t="str">
        <f aca="false">IF(M228="","",M228*0.5)</f>
        <v/>
      </c>
      <c r="P228" s="22"/>
      <c r="Q228" s="22" t="str">
        <f aca="false">IF(M228="","",M228-IF(P228="",0,P228))</f>
        <v/>
      </c>
      <c r="R228" s="21" t="str">
        <f aca="false">IF(M228="","",IF(Q228&lt;=0,"✓ PAID","OUTSTANDING"))</f>
        <v/>
      </c>
      <c r="S228" s="28"/>
      <c r="T228" s="29" t="str">
        <f aca="false">IF(S228="Yes",IF(B228&gt;=DATE(2025,6,1),200,100),"")</f>
        <v/>
      </c>
      <c r="U228" s="27"/>
      <c r="V228" s="21"/>
    </row>
    <row r="229" customFormat="false" ht="15" hidden="false" customHeight="false" outlineLevel="0" collapsed="false">
      <c r="A229" s="18" t="str">
        <f aca="false">IF(B229&lt;&gt;"",TEXT(ROW()-1,"000"),"")</f>
        <v/>
      </c>
      <c r="B229" s="30"/>
      <c r="C229" s="31" t="str">
        <f aca="false">IF(B229&lt;&gt;"",TEXT(B229,"MMMM YYYY"),"")</f>
        <v/>
      </c>
      <c r="D229" s="18"/>
      <c r="E229" s="32"/>
      <c r="F229" s="32"/>
      <c r="G229" s="32"/>
      <c r="H229" s="32"/>
      <c r="I229" s="18"/>
      <c r="J229" s="19"/>
      <c r="K229" s="19"/>
      <c r="L229" s="19"/>
      <c r="M229" s="19" t="str">
        <f aca="false">IF(J229="","",J229+IF(K229="",0,K229)-IF(L229="",0,L229))</f>
        <v/>
      </c>
      <c r="N229" s="32"/>
      <c r="O229" s="19" t="str">
        <f aca="false">IF(M229="","",M229*0.5)</f>
        <v/>
      </c>
      <c r="P229" s="19"/>
      <c r="Q229" s="19" t="str">
        <f aca="false">IF(M229="","",M229-IF(P229="",0,P229))</f>
        <v/>
      </c>
      <c r="R229" s="18" t="str">
        <f aca="false">IF(M229="","",IF(Q229&lt;=0,"✓ PAID","OUTSTANDING"))</f>
        <v/>
      </c>
      <c r="S229" s="33"/>
      <c r="T229" s="34" t="str">
        <f aca="false">IF(S229="Yes",IF(B229&gt;=DATE(2025,6,1),200,100),"")</f>
        <v/>
      </c>
      <c r="U229" s="32"/>
      <c r="V229" s="18"/>
    </row>
    <row r="230" customFormat="false" ht="15" hidden="false" customHeight="false" outlineLevel="0" collapsed="false">
      <c r="A230" s="21" t="str">
        <f aca="false">IF(B230&lt;&gt;"",TEXT(ROW()-1,"000"),"")</f>
        <v/>
      </c>
      <c r="B230" s="25"/>
      <c r="C230" s="26" t="str">
        <f aca="false">IF(B230&lt;&gt;"",TEXT(B230,"MMMM YYYY"),"")</f>
        <v/>
      </c>
      <c r="D230" s="21"/>
      <c r="E230" s="27"/>
      <c r="F230" s="27"/>
      <c r="G230" s="27"/>
      <c r="H230" s="27"/>
      <c r="I230" s="21"/>
      <c r="J230" s="22"/>
      <c r="K230" s="22"/>
      <c r="L230" s="22"/>
      <c r="M230" s="22" t="str">
        <f aca="false">IF(J230="","",J230+IF(K230="",0,K230)-IF(L230="",0,L230))</f>
        <v/>
      </c>
      <c r="N230" s="27"/>
      <c r="O230" s="22" t="str">
        <f aca="false">IF(M230="","",M230*0.5)</f>
        <v/>
      </c>
      <c r="P230" s="22"/>
      <c r="Q230" s="22" t="str">
        <f aca="false">IF(M230="","",M230-IF(P230="",0,P230))</f>
        <v/>
      </c>
      <c r="R230" s="21" t="str">
        <f aca="false">IF(M230="","",IF(Q230&lt;=0,"✓ PAID","OUTSTANDING"))</f>
        <v/>
      </c>
      <c r="S230" s="28"/>
      <c r="T230" s="29" t="str">
        <f aca="false">IF(S230="Yes",IF(B230&gt;=DATE(2025,6,1),200,100),"")</f>
        <v/>
      </c>
      <c r="U230" s="27"/>
      <c r="V230" s="21"/>
    </row>
    <row r="231" customFormat="false" ht="15" hidden="false" customHeight="false" outlineLevel="0" collapsed="false">
      <c r="A231" s="18" t="str">
        <f aca="false">IF(B231&lt;&gt;"",TEXT(ROW()-1,"000"),"")</f>
        <v/>
      </c>
      <c r="B231" s="30"/>
      <c r="C231" s="31" t="str">
        <f aca="false">IF(B231&lt;&gt;"",TEXT(B231,"MMMM YYYY"),"")</f>
        <v/>
      </c>
      <c r="D231" s="18"/>
      <c r="E231" s="32"/>
      <c r="F231" s="32"/>
      <c r="G231" s="32"/>
      <c r="H231" s="32"/>
      <c r="I231" s="18"/>
      <c r="J231" s="19"/>
      <c r="K231" s="19"/>
      <c r="L231" s="19"/>
      <c r="M231" s="19" t="str">
        <f aca="false">IF(J231="","",J231+IF(K231="",0,K231)-IF(L231="",0,L231))</f>
        <v/>
      </c>
      <c r="N231" s="32"/>
      <c r="O231" s="19" t="str">
        <f aca="false">IF(M231="","",M231*0.5)</f>
        <v/>
      </c>
      <c r="P231" s="19"/>
      <c r="Q231" s="19" t="str">
        <f aca="false">IF(M231="","",M231-IF(P231="",0,P231))</f>
        <v/>
      </c>
      <c r="R231" s="18" t="str">
        <f aca="false">IF(M231="","",IF(Q231&lt;=0,"✓ PAID","OUTSTANDING"))</f>
        <v/>
      </c>
      <c r="S231" s="33"/>
      <c r="T231" s="34" t="str">
        <f aca="false">IF(S231="Yes",IF(B231&gt;=DATE(2025,6,1),200,100),"")</f>
        <v/>
      </c>
      <c r="U231" s="32"/>
      <c r="V231" s="18"/>
    </row>
    <row r="232" customFormat="false" ht="15" hidden="false" customHeight="false" outlineLevel="0" collapsed="false">
      <c r="A232" s="21" t="str">
        <f aca="false">IF(B232&lt;&gt;"",TEXT(ROW()-1,"000"),"")</f>
        <v/>
      </c>
      <c r="B232" s="25"/>
      <c r="C232" s="26" t="str">
        <f aca="false">IF(B232&lt;&gt;"",TEXT(B232,"MMMM YYYY"),"")</f>
        <v/>
      </c>
      <c r="D232" s="21"/>
      <c r="E232" s="27"/>
      <c r="F232" s="27"/>
      <c r="G232" s="27"/>
      <c r="H232" s="27"/>
      <c r="I232" s="21"/>
      <c r="J232" s="22"/>
      <c r="K232" s="22"/>
      <c r="L232" s="22"/>
      <c r="M232" s="22" t="str">
        <f aca="false">IF(J232="","",J232+IF(K232="",0,K232)-IF(L232="",0,L232))</f>
        <v/>
      </c>
      <c r="N232" s="27"/>
      <c r="O232" s="22" t="str">
        <f aca="false">IF(M232="","",M232*0.5)</f>
        <v/>
      </c>
      <c r="P232" s="22"/>
      <c r="Q232" s="22" t="str">
        <f aca="false">IF(M232="","",M232-IF(P232="",0,P232))</f>
        <v/>
      </c>
      <c r="R232" s="21" t="str">
        <f aca="false">IF(M232="","",IF(Q232&lt;=0,"✓ PAID","OUTSTANDING"))</f>
        <v/>
      </c>
      <c r="S232" s="28"/>
      <c r="T232" s="29" t="str">
        <f aca="false">IF(S232="Yes",IF(B232&gt;=DATE(2025,6,1),200,100),"")</f>
        <v/>
      </c>
      <c r="U232" s="27"/>
      <c r="V232" s="21"/>
    </row>
    <row r="233" customFormat="false" ht="15" hidden="false" customHeight="false" outlineLevel="0" collapsed="false">
      <c r="A233" s="18" t="str">
        <f aca="false">IF(B233&lt;&gt;"",TEXT(ROW()-1,"000"),"")</f>
        <v/>
      </c>
      <c r="B233" s="30"/>
      <c r="C233" s="31" t="str">
        <f aca="false">IF(B233&lt;&gt;"",TEXT(B233,"MMMM YYYY"),"")</f>
        <v/>
      </c>
      <c r="D233" s="18"/>
      <c r="E233" s="32"/>
      <c r="F233" s="32"/>
      <c r="G233" s="32"/>
      <c r="H233" s="32"/>
      <c r="I233" s="18"/>
      <c r="J233" s="19"/>
      <c r="K233" s="19"/>
      <c r="L233" s="19"/>
      <c r="M233" s="19" t="str">
        <f aca="false">IF(J233="","",J233+IF(K233="",0,K233)-IF(L233="",0,L233))</f>
        <v/>
      </c>
      <c r="N233" s="32"/>
      <c r="O233" s="19" t="str">
        <f aca="false">IF(M233="","",M233*0.5)</f>
        <v/>
      </c>
      <c r="P233" s="19"/>
      <c r="Q233" s="19" t="str">
        <f aca="false">IF(M233="","",M233-IF(P233="",0,P233))</f>
        <v/>
      </c>
      <c r="R233" s="18" t="str">
        <f aca="false">IF(M233="","",IF(Q233&lt;=0,"✓ PAID","OUTSTANDING"))</f>
        <v/>
      </c>
      <c r="S233" s="33"/>
      <c r="T233" s="34" t="str">
        <f aca="false">IF(S233="Yes",IF(B233&gt;=DATE(2025,6,1),200,100),"")</f>
        <v/>
      </c>
      <c r="U233" s="32"/>
      <c r="V233" s="18"/>
    </row>
    <row r="234" customFormat="false" ht="15" hidden="false" customHeight="false" outlineLevel="0" collapsed="false">
      <c r="A234" s="21" t="str">
        <f aca="false">IF(B234&lt;&gt;"",TEXT(ROW()-1,"000"),"")</f>
        <v/>
      </c>
      <c r="B234" s="25"/>
      <c r="C234" s="26" t="str">
        <f aca="false">IF(B234&lt;&gt;"",TEXT(B234,"MMMM YYYY"),"")</f>
        <v/>
      </c>
      <c r="D234" s="21"/>
      <c r="E234" s="27"/>
      <c r="F234" s="27"/>
      <c r="G234" s="27"/>
      <c r="H234" s="27"/>
      <c r="I234" s="21"/>
      <c r="J234" s="22"/>
      <c r="K234" s="22"/>
      <c r="L234" s="22"/>
      <c r="M234" s="22" t="str">
        <f aca="false">IF(J234="","",J234+IF(K234="",0,K234)-IF(L234="",0,L234))</f>
        <v/>
      </c>
      <c r="N234" s="27"/>
      <c r="O234" s="22" t="str">
        <f aca="false">IF(M234="","",M234*0.5)</f>
        <v/>
      </c>
      <c r="P234" s="22"/>
      <c r="Q234" s="22" t="str">
        <f aca="false">IF(M234="","",M234-IF(P234="",0,P234))</f>
        <v/>
      </c>
      <c r="R234" s="21" t="str">
        <f aca="false">IF(M234="","",IF(Q234&lt;=0,"✓ PAID","OUTSTANDING"))</f>
        <v/>
      </c>
      <c r="S234" s="28"/>
      <c r="T234" s="29" t="str">
        <f aca="false">IF(S234="Yes",IF(B234&gt;=DATE(2025,6,1),200,100),"")</f>
        <v/>
      </c>
      <c r="U234" s="27"/>
      <c r="V234" s="21"/>
    </row>
    <row r="235" customFormat="false" ht="15" hidden="false" customHeight="false" outlineLevel="0" collapsed="false">
      <c r="A235" s="18" t="str">
        <f aca="false">IF(B235&lt;&gt;"",TEXT(ROW()-1,"000"),"")</f>
        <v/>
      </c>
      <c r="B235" s="30"/>
      <c r="C235" s="31" t="str">
        <f aca="false">IF(B235&lt;&gt;"",TEXT(B235,"MMMM YYYY"),"")</f>
        <v/>
      </c>
      <c r="D235" s="18"/>
      <c r="E235" s="32"/>
      <c r="F235" s="32"/>
      <c r="G235" s="32"/>
      <c r="H235" s="32"/>
      <c r="I235" s="18"/>
      <c r="J235" s="19"/>
      <c r="K235" s="19"/>
      <c r="L235" s="19"/>
      <c r="M235" s="19" t="str">
        <f aca="false">IF(J235="","",J235+IF(K235="",0,K235)-IF(L235="",0,L235))</f>
        <v/>
      </c>
      <c r="N235" s="32"/>
      <c r="O235" s="19" t="str">
        <f aca="false">IF(M235="","",M235*0.5)</f>
        <v/>
      </c>
      <c r="P235" s="19"/>
      <c r="Q235" s="19" t="str">
        <f aca="false">IF(M235="","",M235-IF(P235="",0,P235))</f>
        <v/>
      </c>
      <c r="R235" s="18" t="str">
        <f aca="false">IF(M235="","",IF(Q235&lt;=0,"✓ PAID","OUTSTANDING"))</f>
        <v/>
      </c>
      <c r="S235" s="33"/>
      <c r="T235" s="34" t="str">
        <f aca="false">IF(S235="Yes",IF(B235&gt;=DATE(2025,6,1),200,100),"")</f>
        <v/>
      </c>
      <c r="U235" s="32"/>
      <c r="V235" s="18"/>
    </row>
    <row r="236" customFormat="false" ht="15" hidden="false" customHeight="false" outlineLevel="0" collapsed="false">
      <c r="A236" s="21" t="str">
        <f aca="false">IF(B236&lt;&gt;"",TEXT(ROW()-1,"000"),"")</f>
        <v/>
      </c>
      <c r="B236" s="25"/>
      <c r="C236" s="26" t="str">
        <f aca="false">IF(B236&lt;&gt;"",TEXT(B236,"MMMM YYYY"),"")</f>
        <v/>
      </c>
      <c r="D236" s="21"/>
      <c r="E236" s="27"/>
      <c r="F236" s="27"/>
      <c r="G236" s="27"/>
      <c r="H236" s="27"/>
      <c r="I236" s="21"/>
      <c r="J236" s="22"/>
      <c r="K236" s="22"/>
      <c r="L236" s="22"/>
      <c r="M236" s="22" t="str">
        <f aca="false">IF(J236="","",J236+IF(K236="",0,K236)-IF(L236="",0,L236))</f>
        <v/>
      </c>
      <c r="N236" s="27"/>
      <c r="O236" s="22" t="str">
        <f aca="false">IF(M236="","",M236*0.5)</f>
        <v/>
      </c>
      <c r="P236" s="22"/>
      <c r="Q236" s="22" t="str">
        <f aca="false">IF(M236="","",M236-IF(P236="",0,P236))</f>
        <v/>
      </c>
      <c r="R236" s="21" t="str">
        <f aca="false">IF(M236="","",IF(Q236&lt;=0,"✓ PAID","OUTSTANDING"))</f>
        <v/>
      </c>
      <c r="S236" s="28"/>
      <c r="T236" s="29" t="str">
        <f aca="false">IF(S236="Yes",IF(B236&gt;=DATE(2025,6,1),200,100),"")</f>
        <v/>
      </c>
      <c r="U236" s="27"/>
      <c r="V236" s="21"/>
    </row>
    <row r="237" customFormat="false" ht="15" hidden="false" customHeight="false" outlineLevel="0" collapsed="false">
      <c r="A237" s="18" t="str">
        <f aca="false">IF(B237&lt;&gt;"",TEXT(ROW()-1,"000"),"")</f>
        <v/>
      </c>
      <c r="B237" s="30"/>
      <c r="C237" s="31" t="str">
        <f aca="false">IF(B237&lt;&gt;"",TEXT(B237,"MMMM YYYY"),"")</f>
        <v/>
      </c>
      <c r="D237" s="18"/>
      <c r="E237" s="32"/>
      <c r="F237" s="32"/>
      <c r="G237" s="32"/>
      <c r="H237" s="32"/>
      <c r="I237" s="18"/>
      <c r="J237" s="19"/>
      <c r="K237" s="19"/>
      <c r="L237" s="19"/>
      <c r="M237" s="19" t="str">
        <f aca="false">IF(J237="","",J237+IF(K237="",0,K237)-IF(L237="",0,L237))</f>
        <v/>
      </c>
      <c r="N237" s="32"/>
      <c r="O237" s="19" t="str">
        <f aca="false">IF(M237="","",M237*0.5)</f>
        <v/>
      </c>
      <c r="P237" s="19"/>
      <c r="Q237" s="19" t="str">
        <f aca="false">IF(M237="","",M237-IF(P237="",0,P237))</f>
        <v/>
      </c>
      <c r="R237" s="18" t="str">
        <f aca="false">IF(M237="","",IF(Q237&lt;=0,"✓ PAID","OUTSTANDING"))</f>
        <v/>
      </c>
      <c r="S237" s="33"/>
      <c r="T237" s="34" t="str">
        <f aca="false">IF(S237="Yes",IF(B237&gt;=DATE(2025,6,1),200,100),"")</f>
        <v/>
      </c>
      <c r="U237" s="32"/>
      <c r="V237" s="18"/>
    </row>
    <row r="238" customFormat="false" ht="15" hidden="false" customHeight="false" outlineLevel="0" collapsed="false">
      <c r="A238" s="21" t="str">
        <f aca="false">IF(B238&lt;&gt;"",TEXT(ROW()-1,"000"),"")</f>
        <v/>
      </c>
      <c r="B238" s="25"/>
      <c r="C238" s="26" t="str">
        <f aca="false">IF(B238&lt;&gt;"",TEXT(B238,"MMMM YYYY"),"")</f>
        <v/>
      </c>
      <c r="D238" s="21"/>
      <c r="E238" s="27"/>
      <c r="F238" s="27"/>
      <c r="G238" s="27"/>
      <c r="H238" s="27"/>
      <c r="I238" s="21"/>
      <c r="J238" s="22"/>
      <c r="K238" s="22"/>
      <c r="L238" s="22"/>
      <c r="M238" s="22" t="str">
        <f aca="false">IF(J238="","",J238+IF(K238="",0,K238)-IF(L238="",0,L238))</f>
        <v/>
      </c>
      <c r="N238" s="27"/>
      <c r="O238" s="22" t="str">
        <f aca="false">IF(M238="","",M238*0.5)</f>
        <v/>
      </c>
      <c r="P238" s="22"/>
      <c r="Q238" s="22" t="str">
        <f aca="false">IF(M238="","",M238-IF(P238="",0,P238))</f>
        <v/>
      </c>
      <c r="R238" s="21" t="str">
        <f aca="false">IF(M238="","",IF(Q238&lt;=0,"✓ PAID","OUTSTANDING"))</f>
        <v/>
      </c>
      <c r="S238" s="28"/>
      <c r="T238" s="29" t="str">
        <f aca="false">IF(S238="Yes",IF(B238&gt;=DATE(2025,6,1),200,100),"")</f>
        <v/>
      </c>
      <c r="U238" s="27"/>
      <c r="V238" s="21"/>
    </row>
    <row r="239" customFormat="false" ht="15" hidden="false" customHeight="false" outlineLevel="0" collapsed="false">
      <c r="A239" s="18" t="str">
        <f aca="false">IF(B239&lt;&gt;"",TEXT(ROW()-1,"000"),"")</f>
        <v/>
      </c>
      <c r="B239" s="30"/>
      <c r="C239" s="31" t="str">
        <f aca="false">IF(B239&lt;&gt;"",TEXT(B239,"MMMM YYYY"),"")</f>
        <v/>
      </c>
      <c r="D239" s="18"/>
      <c r="E239" s="32"/>
      <c r="F239" s="32"/>
      <c r="G239" s="32"/>
      <c r="H239" s="32"/>
      <c r="I239" s="18"/>
      <c r="J239" s="19"/>
      <c r="K239" s="19"/>
      <c r="L239" s="19"/>
      <c r="M239" s="19" t="str">
        <f aca="false">IF(J239="","",J239+IF(K239="",0,K239)-IF(L239="",0,L239))</f>
        <v/>
      </c>
      <c r="N239" s="32"/>
      <c r="O239" s="19" t="str">
        <f aca="false">IF(M239="","",M239*0.5)</f>
        <v/>
      </c>
      <c r="P239" s="19"/>
      <c r="Q239" s="19" t="str">
        <f aca="false">IF(M239="","",M239-IF(P239="",0,P239))</f>
        <v/>
      </c>
      <c r="R239" s="18" t="str">
        <f aca="false">IF(M239="","",IF(Q239&lt;=0,"✓ PAID","OUTSTANDING"))</f>
        <v/>
      </c>
      <c r="S239" s="33"/>
      <c r="T239" s="34" t="str">
        <f aca="false">IF(S239="Yes",IF(B239&gt;=DATE(2025,6,1),200,100),"")</f>
        <v/>
      </c>
      <c r="U239" s="32"/>
      <c r="V239" s="18"/>
    </row>
    <row r="240" customFormat="false" ht="15" hidden="false" customHeight="false" outlineLevel="0" collapsed="false">
      <c r="A240" s="21" t="str">
        <f aca="false">IF(B240&lt;&gt;"",TEXT(ROW()-1,"000"),"")</f>
        <v/>
      </c>
      <c r="B240" s="25"/>
      <c r="C240" s="26" t="str">
        <f aca="false">IF(B240&lt;&gt;"",TEXT(B240,"MMMM YYYY"),"")</f>
        <v/>
      </c>
      <c r="D240" s="21"/>
      <c r="E240" s="27"/>
      <c r="F240" s="27"/>
      <c r="G240" s="27"/>
      <c r="H240" s="27"/>
      <c r="I240" s="21"/>
      <c r="J240" s="22"/>
      <c r="K240" s="22"/>
      <c r="L240" s="22"/>
      <c r="M240" s="22" t="str">
        <f aca="false">IF(J240="","",J240+IF(K240="",0,K240)-IF(L240="",0,L240))</f>
        <v/>
      </c>
      <c r="N240" s="27"/>
      <c r="O240" s="22" t="str">
        <f aca="false">IF(M240="","",M240*0.5)</f>
        <v/>
      </c>
      <c r="P240" s="22"/>
      <c r="Q240" s="22" t="str">
        <f aca="false">IF(M240="","",M240-IF(P240="",0,P240))</f>
        <v/>
      </c>
      <c r="R240" s="21" t="str">
        <f aca="false">IF(M240="","",IF(Q240&lt;=0,"✓ PAID","OUTSTANDING"))</f>
        <v/>
      </c>
      <c r="S240" s="28"/>
      <c r="T240" s="29" t="str">
        <f aca="false">IF(S240="Yes",IF(B240&gt;=DATE(2025,6,1),200,100),"")</f>
        <v/>
      </c>
      <c r="U240" s="27"/>
      <c r="V240" s="21"/>
    </row>
    <row r="241" customFormat="false" ht="15" hidden="false" customHeight="false" outlineLevel="0" collapsed="false">
      <c r="A241" s="18" t="str">
        <f aca="false">IF(B241&lt;&gt;"",TEXT(ROW()-1,"000"),"")</f>
        <v/>
      </c>
      <c r="B241" s="30"/>
      <c r="C241" s="31" t="str">
        <f aca="false">IF(B241&lt;&gt;"",TEXT(B241,"MMMM YYYY"),"")</f>
        <v/>
      </c>
      <c r="D241" s="18"/>
      <c r="E241" s="32"/>
      <c r="F241" s="32"/>
      <c r="G241" s="32"/>
      <c r="H241" s="32"/>
      <c r="I241" s="18"/>
      <c r="J241" s="19"/>
      <c r="K241" s="19"/>
      <c r="L241" s="19"/>
      <c r="M241" s="19" t="str">
        <f aca="false">IF(J241="","",J241+IF(K241="",0,K241)-IF(L241="",0,L241))</f>
        <v/>
      </c>
      <c r="N241" s="32"/>
      <c r="O241" s="19" t="str">
        <f aca="false">IF(M241="","",M241*0.5)</f>
        <v/>
      </c>
      <c r="P241" s="19"/>
      <c r="Q241" s="19" t="str">
        <f aca="false">IF(M241="","",M241-IF(P241="",0,P241))</f>
        <v/>
      </c>
      <c r="R241" s="18" t="str">
        <f aca="false">IF(M241="","",IF(Q241&lt;=0,"✓ PAID","OUTSTANDING"))</f>
        <v/>
      </c>
      <c r="S241" s="33"/>
      <c r="T241" s="34" t="str">
        <f aca="false">IF(S241="Yes",IF(B241&gt;=DATE(2025,6,1),200,100),"")</f>
        <v/>
      </c>
      <c r="U241" s="32"/>
      <c r="V241" s="18"/>
    </row>
    <row r="242" customFormat="false" ht="15" hidden="false" customHeight="false" outlineLevel="0" collapsed="false">
      <c r="A242" s="21" t="str">
        <f aca="false">IF(B242&lt;&gt;"",TEXT(ROW()-1,"000"),"")</f>
        <v/>
      </c>
      <c r="B242" s="25"/>
      <c r="C242" s="26" t="str">
        <f aca="false">IF(B242&lt;&gt;"",TEXT(B242,"MMMM YYYY"),"")</f>
        <v/>
      </c>
      <c r="D242" s="21"/>
      <c r="E242" s="27"/>
      <c r="F242" s="27"/>
      <c r="G242" s="27"/>
      <c r="H242" s="27"/>
      <c r="I242" s="21"/>
      <c r="J242" s="22"/>
      <c r="K242" s="22"/>
      <c r="L242" s="22"/>
      <c r="M242" s="22" t="str">
        <f aca="false">IF(J242="","",J242+IF(K242="",0,K242)-IF(L242="",0,L242))</f>
        <v/>
      </c>
      <c r="N242" s="27"/>
      <c r="O242" s="22" t="str">
        <f aca="false">IF(M242="","",M242*0.5)</f>
        <v/>
      </c>
      <c r="P242" s="22"/>
      <c r="Q242" s="22" t="str">
        <f aca="false">IF(M242="","",M242-IF(P242="",0,P242))</f>
        <v/>
      </c>
      <c r="R242" s="21" t="str">
        <f aca="false">IF(M242="","",IF(Q242&lt;=0,"✓ PAID","OUTSTANDING"))</f>
        <v/>
      </c>
      <c r="S242" s="28"/>
      <c r="T242" s="29" t="str">
        <f aca="false">IF(S242="Yes",IF(B242&gt;=DATE(2025,6,1),200,100),"")</f>
        <v/>
      </c>
      <c r="U242" s="27"/>
      <c r="V242" s="21"/>
    </row>
    <row r="243" customFormat="false" ht="15" hidden="false" customHeight="false" outlineLevel="0" collapsed="false">
      <c r="A243" s="18" t="str">
        <f aca="false">IF(B243&lt;&gt;"",TEXT(ROW()-1,"000"),"")</f>
        <v/>
      </c>
      <c r="B243" s="30"/>
      <c r="C243" s="31" t="str">
        <f aca="false">IF(B243&lt;&gt;"",TEXT(B243,"MMMM YYYY"),"")</f>
        <v/>
      </c>
      <c r="D243" s="18"/>
      <c r="E243" s="32"/>
      <c r="F243" s="32"/>
      <c r="G243" s="32"/>
      <c r="H243" s="32"/>
      <c r="I243" s="18"/>
      <c r="J243" s="19"/>
      <c r="K243" s="19"/>
      <c r="L243" s="19"/>
      <c r="M243" s="19" t="str">
        <f aca="false">IF(J243="","",J243+IF(K243="",0,K243)-IF(L243="",0,L243))</f>
        <v/>
      </c>
      <c r="N243" s="32"/>
      <c r="O243" s="19" t="str">
        <f aca="false">IF(M243="","",M243*0.5)</f>
        <v/>
      </c>
      <c r="P243" s="19"/>
      <c r="Q243" s="19" t="str">
        <f aca="false">IF(M243="","",M243-IF(P243="",0,P243))</f>
        <v/>
      </c>
      <c r="R243" s="18" t="str">
        <f aca="false">IF(M243="","",IF(Q243&lt;=0,"✓ PAID","OUTSTANDING"))</f>
        <v/>
      </c>
      <c r="S243" s="33"/>
      <c r="T243" s="34" t="str">
        <f aca="false">IF(S243="Yes",IF(B243&gt;=DATE(2025,6,1),200,100),"")</f>
        <v/>
      </c>
      <c r="U243" s="32"/>
      <c r="V243" s="18"/>
    </row>
    <row r="244" customFormat="false" ht="15" hidden="false" customHeight="false" outlineLevel="0" collapsed="false">
      <c r="A244" s="21" t="str">
        <f aca="false">IF(B244&lt;&gt;"",TEXT(ROW()-1,"000"),"")</f>
        <v/>
      </c>
      <c r="B244" s="25"/>
      <c r="C244" s="26" t="str">
        <f aca="false">IF(B244&lt;&gt;"",TEXT(B244,"MMMM YYYY"),"")</f>
        <v/>
      </c>
      <c r="D244" s="21"/>
      <c r="E244" s="27"/>
      <c r="F244" s="27"/>
      <c r="G244" s="27"/>
      <c r="H244" s="27"/>
      <c r="I244" s="21"/>
      <c r="J244" s="22"/>
      <c r="K244" s="22"/>
      <c r="L244" s="22"/>
      <c r="M244" s="22" t="str">
        <f aca="false">IF(J244="","",J244+IF(K244="",0,K244)-IF(L244="",0,L244))</f>
        <v/>
      </c>
      <c r="N244" s="27"/>
      <c r="O244" s="22" t="str">
        <f aca="false">IF(M244="","",M244*0.5)</f>
        <v/>
      </c>
      <c r="P244" s="22"/>
      <c r="Q244" s="22" t="str">
        <f aca="false">IF(M244="","",M244-IF(P244="",0,P244))</f>
        <v/>
      </c>
      <c r="R244" s="21" t="str">
        <f aca="false">IF(M244="","",IF(Q244&lt;=0,"✓ PAID","OUTSTANDING"))</f>
        <v/>
      </c>
      <c r="S244" s="28"/>
      <c r="T244" s="29" t="str">
        <f aca="false">IF(S244="Yes",IF(B244&gt;=DATE(2025,6,1),200,100),"")</f>
        <v/>
      </c>
      <c r="U244" s="27"/>
      <c r="V244" s="21"/>
    </row>
    <row r="245" customFormat="false" ht="15" hidden="false" customHeight="false" outlineLevel="0" collapsed="false">
      <c r="A245" s="18" t="str">
        <f aca="false">IF(B245&lt;&gt;"",TEXT(ROW()-1,"000"),"")</f>
        <v/>
      </c>
      <c r="B245" s="30"/>
      <c r="C245" s="31" t="str">
        <f aca="false">IF(B245&lt;&gt;"",TEXT(B245,"MMMM YYYY"),"")</f>
        <v/>
      </c>
      <c r="D245" s="18"/>
      <c r="E245" s="32"/>
      <c r="F245" s="32"/>
      <c r="G245" s="32"/>
      <c r="H245" s="32"/>
      <c r="I245" s="18"/>
      <c r="J245" s="19"/>
      <c r="K245" s="19"/>
      <c r="L245" s="19"/>
      <c r="M245" s="19" t="str">
        <f aca="false">IF(J245="","",J245+IF(K245="",0,K245)-IF(L245="",0,L245))</f>
        <v/>
      </c>
      <c r="N245" s="32"/>
      <c r="O245" s="19" t="str">
        <f aca="false">IF(M245="","",M245*0.5)</f>
        <v/>
      </c>
      <c r="P245" s="19"/>
      <c r="Q245" s="19" t="str">
        <f aca="false">IF(M245="","",M245-IF(P245="",0,P245))</f>
        <v/>
      </c>
      <c r="R245" s="18" t="str">
        <f aca="false">IF(M245="","",IF(Q245&lt;=0,"✓ PAID","OUTSTANDING"))</f>
        <v/>
      </c>
      <c r="S245" s="33"/>
      <c r="T245" s="34" t="str">
        <f aca="false">IF(S245="Yes",IF(B245&gt;=DATE(2025,6,1),200,100),"")</f>
        <v/>
      </c>
      <c r="U245" s="32"/>
      <c r="V245" s="18"/>
    </row>
    <row r="246" customFormat="false" ht="15" hidden="false" customHeight="false" outlineLevel="0" collapsed="false">
      <c r="A246" s="21" t="str">
        <f aca="false">IF(B246&lt;&gt;"",TEXT(ROW()-1,"000"),"")</f>
        <v/>
      </c>
      <c r="B246" s="25"/>
      <c r="C246" s="26" t="str">
        <f aca="false">IF(B246&lt;&gt;"",TEXT(B246,"MMMM YYYY"),"")</f>
        <v/>
      </c>
      <c r="D246" s="21"/>
      <c r="E246" s="27"/>
      <c r="F246" s="27"/>
      <c r="G246" s="27"/>
      <c r="H246" s="27"/>
      <c r="I246" s="21"/>
      <c r="J246" s="22"/>
      <c r="K246" s="22"/>
      <c r="L246" s="22"/>
      <c r="M246" s="22" t="str">
        <f aca="false">IF(J246="","",J246+IF(K246="",0,K246)-IF(L246="",0,L246))</f>
        <v/>
      </c>
      <c r="N246" s="27"/>
      <c r="O246" s="22" t="str">
        <f aca="false">IF(M246="","",M246*0.5)</f>
        <v/>
      </c>
      <c r="P246" s="22"/>
      <c r="Q246" s="22" t="str">
        <f aca="false">IF(M246="","",M246-IF(P246="",0,P246))</f>
        <v/>
      </c>
      <c r="R246" s="21" t="str">
        <f aca="false">IF(M246="","",IF(Q246&lt;=0,"✓ PAID","OUTSTANDING"))</f>
        <v/>
      </c>
      <c r="S246" s="28"/>
      <c r="T246" s="29" t="str">
        <f aca="false">IF(S246="Yes",IF(B246&gt;=DATE(2025,6,1),200,100),"")</f>
        <v/>
      </c>
      <c r="U246" s="27"/>
      <c r="V246" s="21"/>
    </row>
    <row r="247" customFormat="false" ht="15" hidden="false" customHeight="false" outlineLevel="0" collapsed="false">
      <c r="A247" s="18" t="str">
        <f aca="false">IF(B247&lt;&gt;"",TEXT(ROW()-1,"000"),"")</f>
        <v/>
      </c>
      <c r="B247" s="30"/>
      <c r="C247" s="31" t="str">
        <f aca="false">IF(B247&lt;&gt;"",TEXT(B247,"MMMM YYYY"),"")</f>
        <v/>
      </c>
      <c r="D247" s="18"/>
      <c r="E247" s="32"/>
      <c r="F247" s="32"/>
      <c r="G247" s="32"/>
      <c r="H247" s="32"/>
      <c r="I247" s="18"/>
      <c r="J247" s="19"/>
      <c r="K247" s="19"/>
      <c r="L247" s="19"/>
      <c r="M247" s="19" t="str">
        <f aca="false">IF(J247="","",J247+IF(K247="",0,K247)-IF(L247="",0,L247))</f>
        <v/>
      </c>
      <c r="N247" s="32"/>
      <c r="O247" s="19" t="str">
        <f aca="false">IF(M247="","",M247*0.5)</f>
        <v/>
      </c>
      <c r="P247" s="19"/>
      <c r="Q247" s="19" t="str">
        <f aca="false">IF(M247="","",M247-IF(P247="",0,P247))</f>
        <v/>
      </c>
      <c r="R247" s="18" t="str">
        <f aca="false">IF(M247="","",IF(Q247&lt;=0,"✓ PAID","OUTSTANDING"))</f>
        <v/>
      </c>
      <c r="S247" s="33"/>
      <c r="T247" s="34" t="str">
        <f aca="false">IF(S247="Yes",IF(B247&gt;=DATE(2025,6,1),200,100),"")</f>
        <v/>
      </c>
      <c r="U247" s="32"/>
      <c r="V247" s="18"/>
    </row>
    <row r="248" customFormat="false" ht="15" hidden="false" customHeight="false" outlineLevel="0" collapsed="false">
      <c r="A248" s="21" t="str">
        <f aca="false">IF(B248&lt;&gt;"",TEXT(ROW()-1,"000"),"")</f>
        <v/>
      </c>
      <c r="B248" s="25"/>
      <c r="C248" s="26" t="str">
        <f aca="false">IF(B248&lt;&gt;"",TEXT(B248,"MMMM YYYY"),"")</f>
        <v/>
      </c>
      <c r="D248" s="21"/>
      <c r="E248" s="27"/>
      <c r="F248" s="27"/>
      <c r="G248" s="27"/>
      <c r="H248" s="27"/>
      <c r="I248" s="21"/>
      <c r="J248" s="22"/>
      <c r="K248" s="22"/>
      <c r="L248" s="22"/>
      <c r="M248" s="22" t="str">
        <f aca="false">IF(J248="","",J248+IF(K248="",0,K248)-IF(L248="",0,L248))</f>
        <v/>
      </c>
      <c r="N248" s="27"/>
      <c r="O248" s="22" t="str">
        <f aca="false">IF(M248="","",M248*0.5)</f>
        <v/>
      </c>
      <c r="P248" s="22"/>
      <c r="Q248" s="22" t="str">
        <f aca="false">IF(M248="","",M248-IF(P248="",0,P248))</f>
        <v/>
      </c>
      <c r="R248" s="21" t="str">
        <f aca="false">IF(M248="","",IF(Q248&lt;=0,"✓ PAID","OUTSTANDING"))</f>
        <v/>
      </c>
      <c r="S248" s="28"/>
      <c r="T248" s="29" t="str">
        <f aca="false">IF(S248="Yes",IF(B248&gt;=DATE(2025,6,1),200,100),"")</f>
        <v/>
      </c>
      <c r="U248" s="27"/>
      <c r="V248" s="21"/>
    </row>
    <row r="249" customFormat="false" ht="15" hidden="false" customHeight="false" outlineLevel="0" collapsed="false">
      <c r="A249" s="18" t="str">
        <f aca="false">IF(B249&lt;&gt;"",TEXT(ROW()-1,"000"),"")</f>
        <v/>
      </c>
      <c r="B249" s="30"/>
      <c r="C249" s="31" t="str">
        <f aca="false">IF(B249&lt;&gt;"",TEXT(B249,"MMMM YYYY"),"")</f>
        <v/>
      </c>
      <c r="D249" s="18"/>
      <c r="E249" s="32"/>
      <c r="F249" s="32"/>
      <c r="G249" s="32"/>
      <c r="H249" s="32"/>
      <c r="I249" s="18"/>
      <c r="J249" s="19"/>
      <c r="K249" s="19"/>
      <c r="L249" s="19"/>
      <c r="M249" s="19" t="str">
        <f aca="false">IF(J249="","",J249+IF(K249="",0,K249)-IF(L249="",0,L249))</f>
        <v/>
      </c>
      <c r="N249" s="32"/>
      <c r="O249" s="19" t="str">
        <f aca="false">IF(M249="","",M249*0.5)</f>
        <v/>
      </c>
      <c r="P249" s="19"/>
      <c r="Q249" s="19" t="str">
        <f aca="false">IF(M249="","",M249-IF(P249="",0,P249))</f>
        <v/>
      </c>
      <c r="R249" s="18" t="str">
        <f aca="false">IF(M249="","",IF(Q249&lt;=0,"✓ PAID","OUTSTANDING"))</f>
        <v/>
      </c>
      <c r="S249" s="33"/>
      <c r="T249" s="34" t="str">
        <f aca="false">IF(S249="Yes",IF(B249&gt;=DATE(2025,6,1),200,100),"")</f>
        <v/>
      </c>
      <c r="U249" s="32"/>
      <c r="V249" s="18"/>
    </row>
    <row r="250" customFormat="false" ht="15" hidden="false" customHeight="false" outlineLevel="0" collapsed="false">
      <c r="A250" s="21" t="str">
        <f aca="false">IF(B250&lt;&gt;"",TEXT(ROW()-1,"000"),"")</f>
        <v/>
      </c>
      <c r="B250" s="25"/>
      <c r="C250" s="26" t="str">
        <f aca="false">IF(B250&lt;&gt;"",TEXT(B250,"MMMM YYYY"),"")</f>
        <v/>
      </c>
      <c r="D250" s="21"/>
      <c r="E250" s="27"/>
      <c r="F250" s="27"/>
      <c r="G250" s="27"/>
      <c r="H250" s="27"/>
      <c r="I250" s="21"/>
      <c r="J250" s="22"/>
      <c r="K250" s="22"/>
      <c r="L250" s="22"/>
      <c r="M250" s="22" t="str">
        <f aca="false">IF(J250="","",J250+IF(K250="",0,K250)-IF(L250="",0,L250))</f>
        <v/>
      </c>
      <c r="N250" s="27"/>
      <c r="O250" s="22" t="str">
        <f aca="false">IF(M250="","",M250*0.5)</f>
        <v/>
      </c>
      <c r="P250" s="22"/>
      <c r="Q250" s="22" t="str">
        <f aca="false">IF(M250="","",M250-IF(P250="",0,P250))</f>
        <v/>
      </c>
      <c r="R250" s="21" t="str">
        <f aca="false">IF(M250="","",IF(Q250&lt;=0,"✓ PAID","OUTSTANDING"))</f>
        <v/>
      </c>
      <c r="S250" s="28"/>
      <c r="T250" s="29" t="str">
        <f aca="false">IF(S250="Yes",IF(B250&gt;=DATE(2025,6,1),200,100),"")</f>
        <v/>
      </c>
      <c r="U250" s="27"/>
      <c r="V250" s="21"/>
    </row>
    <row r="251" customFormat="false" ht="15" hidden="false" customHeight="false" outlineLevel="0" collapsed="false">
      <c r="A251" s="18" t="str">
        <f aca="false">IF(B251&lt;&gt;"",TEXT(ROW()-1,"000"),"")</f>
        <v/>
      </c>
      <c r="B251" s="30"/>
      <c r="C251" s="31" t="str">
        <f aca="false">IF(B251&lt;&gt;"",TEXT(B251,"MMMM YYYY"),"")</f>
        <v/>
      </c>
      <c r="D251" s="18"/>
      <c r="E251" s="32"/>
      <c r="F251" s="32"/>
      <c r="G251" s="32"/>
      <c r="H251" s="32"/>
      <c r="I251" s="18"/>
      <c r="J251" s="19"/>
      <c r="K251" s="19"/>
      <c r="L251" s="19"/>
      <c r="M251" s="19" t="str">
        <f aca="false">IF(J251="","",J251+IF(K251="",0,K251)-IF(L251="",0,L251))</f>
        <v/>
      </c>
      <c r="N251" s="32"/>
      <c r="O251" s="19" t="str">
        <f aca="false">IF(M251="","",M251*0.5)</f>
        <v/>
      </c>
      <c r="P251" s="19"/>
      <c r="Q251" s="19" t="str">
        <f aca="false">IF(M251="","",M251-IF(P251="",0,P251))</f>
        <v/>
      </c>
      <c r="R251" s="18" t="str">
        <f aca="false">IF(M251="","",IF(Q251&lt;=0,"✓ PAID","OUTSTANDING"))</f>
        <v/>
      </c>
      <c r="S251" s="33"/>
      <c r="T251" s="34" t="str">
        <f aca="false">IF(S251="Yes",IF(B251&gt;=DATE(2025,6,1),200,100),"")</f>
        <v/>
      </c>
      <c r="U251" s="32"/>
      <c r="V251" s="18"/>
    </row>
    <row r="252" customFormat="false" ht="15" hidden="false" customHeight="false" outlineLevel="0" collapsed="false">
      <c r="A252" s="21" t="str">
        <f aca="false">IF(B252&lt;&gt;"",TEXT(ROW()-1,"000"),"")</f>
        <v/>
      </c>
      <c r="B252" s="25"/>
      <c r="C252" s="26" t="str">
        <f aca="false">IF(B252&lt;&gt;"",TEXT(B252,"MMMM YYYY"),"")</f>
        <v/>
      </c>
      <c r="D252" s="21"/>
      <c r="E252" s="27"/>
      <c r="F252" s="27"/>
      <c r="G252" s="27"/>
      <c r="H252" s="27"/>
      <c r="I252" s="21"/>
      <c r="J252" s="22"/>
      <c r="K252" s="22"/>
      <c r="L252" s="22"/>
      <c r="M252" s="22" t="str">
        <f aca="false">IF(J252="","",J252+IF(K252="",0,K252)-IF(L252="",0,L252))</f>
        <v/>
      </c>
      <c r="N252" s="27"/>
      <c r="O252" s="22" t="str">
        <f aca="false">IF(M252="","",M252*0.5)</f>
        <v/>
      </c>
      <c r="P252" s="22"/>
      <c r="Q252" s="22" t="str">
        <f aca="false">IF(M252="","",M252-IF(P252="",0,P252))</f>
        <v/>
      </c>
      <c r="R252" s="21" t="str">
        <f aca="false">IF(M252="","",IF(Q252&lt;=0,"✓ PAID","OUTSTANDING"))</f>
        <v/>
      </c>
      <c r="S252" s="28"/>
      <c r="T252" s="29" t="str">
        <f aca="false">IF(S252="Yes",IF(B252&gt;=DATE(2025,6,1),200,100),"")</f>
        <v/>
      </c>
      <c r="U252" s="27"/>
      <c r="V252" s="21"/>
    </row>
    <row r="253" customFormat="false" ht="15" hidden="false" customHeight="false" outlineLevel="0" collapsed="false">
      <c r="A253" s="18" t="str">
        <f aca="false">IF(B253&lt;&gt;"",TEXT(ROW()-1,"000"),"")</f>
        <v/>
      </c>
      <c r="B253" s="30"/>
      <c r="C253" s="31" t="str">
        <f aca="false">IF(B253&lt;&gt;"",TEXT(B253,"MMMM YYYY"),"")</f>
        <v/>
      </c>
      <c r="D253" s="18"/>
      <c r="E253" s="32"/>
      <c r="F253" s="32"/>
      <c r="G253" s="32"/>
      <c r="H253" s="32"/>
      <c r="I253" s="18"/>
      <c r="J253" s="19"/>
      <c r="K253" s="19"/>
      <c r="L253" s="19"/>
      <c r="M253" s="19" t="str">
        <f aca="false">IF(J253="","",J253+IF(K253="",0,K253)-IF(L253="",0,L253))</f>
        <v/>
      </c>
      <c r="N253" s="32"/>
      <c r="O253" s="19" t="str">
        <f aca="false">IF(M253="","",M253*0.5)</f>
        <v/>
      </c>
      <c r="P253" s="19"/>
      <c r="Q253" s="19" t="str">
        <f aca="false">IF(M253="","",M253-IF(P253="",0,P253))</f>
        <v/>
      </c>
      <c r="R253" s="18" t="str">
        <f aca="false">IF(M253="","",IF(Q253&lt;=0,"✓ PAID","OUTSTANDING"))</f>
        <v/>
      </c>
      <c r="S253" s="33"/>
      <c r="T253" s="34" t="str">
        <f aca="false">IF(S253="Yes",IF(B253&gt;=DATE(2025,6,1),200,100),"")</f>
        <v/>
      </c>
      <c r="U253" s="32"/>
      <c r="V253" s="18"/>
    </row>
    <row r="254" customFormat="false" ht="15" hidden="false" customHeight="false" outlineLevel="0" collapsed="false">
      <c r="A254" s="21" t="str">
        <f aca="false">IF(B254&lt;&gt;"",TEXT(ROW()-1,"000"),"")</f>
        <v/>
      </c>
      <c r="B254" s="25"/>
      <c r="C254" s="26" t="str">
        <f aca="false">IF(B254&lt;&gt;"",TEXT(B254,"MMMM YYYY"),"")</f>
        <v/>
      </c>
      <c r="D254" s="21"/>
      <c r="E254" s="27"/>
      <c r="F254" s="27"/>
      <c r="G254" s="27"/>
      <c r="H254" s="27"/>
      <c r="I254" s="21"/>
      <c r="J254" s="22"/>
      <c r="K254" s="22"/>
      <c r="L254" s="22"/>
      <c r="M254" s="22" t="str">
        <f aca="false">IF(J254="","",J254+IF(K254="",0,K254)-IF(L254="",0,L254))</f>
        <v/>
      </c>
      <c r="N254" s="27"/>
      <c r="O254" s="22" t="str">
        <f aca="false">IF(M254="","",M254*0.5)</f>
        <v/>
      </c>
      <c r="P254" s="22"/>
      <c r="Q254" s="22" t="str">
        <f aca="false">IF(M254="","",M254-IF(P254="",0,P254))</f>
        <v/>
      </c>
      <c r="R254" s="21" t="str">
        <f aca="false">IF(M254="","",IF(Q254&lt;=0,"✓ PAID","OUTSTANDING"))</f>
        <v/>
      </c>
      <c r="S254" s="28"/>
      <c r="T254" s="29" t="str">
        <f aca="false">IF(S254="Yes",IF(B254&gt;=DATE(2025,6,1),200,100),"")</f>
        <v/>
      </c>
      <c r="U254" s="27"/>
      <c r="V254" s="21"/>
    </row>
    <row r="255" customFormat="false" ht="15" hidden="false" customHeight="false" outlineLevel="0" collapsed="false">
      <c r="A255" s="18" t="str">
        <f aca="false">IF(B255&lt;&gt;"",TEXT(ROW()-1,"000"),"")</f>
        <v/>
      </c>
      <c r="B255" s="30"/>
      <c r="C255" s="31" t="str">
        <f aca="false">IF(B255&lt;&gt;"",TEXT(B255,"MMMM YYYY"),"")</f>
        <v/>
      </c>
      <c r="D255" s="18"/>
      <c r="E255" s="32"/>
      <c r="F255" s="32"/>
      <c r="G255" s="32"/>
      <c r="H255" s="32"/>
      <c r="I255" s="18"/>
      <c r="J255" s="19"/>
      <c r="K255" s="19"/>
      <c r="L255" s="19"/>
      <c r="M255" s="19" t="str">
        <f aca="false">IF(J255="","",J255+IF(K255="",0,K255)-IF(L255="",0,L255))</f>
        <v/>
      </c>
      <c r="N255" s="32"/>
      <c r="O255" s="19" t="str">
        <f aca="false">IF(M255="","",M255*0.5)</f>
        <v/>
      </c>
      <c r="P255" s="19"/>
      <c r="Q255" s="19" t="str">
        <f aca="false">IF(M255="","",M255-IF(P255="",0,P255))</f>
        <v/>
      </c>
      <c r="R255" s="18" t="str">
        <f aca="false">IF(M255="","",IF(Q255&lt;=0,"✓ PAID","OUTSTANDING"))</f>
        <v/>
      </c>
      <c r="S255" s="33"/>
      <c r="T255" s="34" t="str">
        <f aca="false">IF(S255="Yes",IF(B255&gt;=DATE(2025,6,1),200,100),"")</f>
        <v/>
      </c>
      <c r="U255" s="32"/>
      <c r="V255" s="18"/>
    </row>
    <row r="256" customFormat="false" ht="15" hidden="false" customHeight="false" outlineLevel="0" collapsed="false">
      <c r="A256" s="21" t="str">
        <f aca="false">IF(B256&lt;&gt;"",TEXT(ROW()-1,"000"),"")</f>
        <v/>
      </c>
      <c r="B256" s="25"/>
      <c r="C256" s="26" t="str">
        <f aca="false">IF(B256&lt;&gt;"",TEXT(B256,"MMMM YYYY"),"")</f>
        <v/>
      </c>
      <c r="D256" s="21"/>
      <c r="E256" s="27"/>
      <c r="F256" s="27"/>
      <c r="G256" s="27"/>
      <c r="H256" s="27"/>
      <c r="I256" s="21"/>
      <c r="J256" s="22"/>
      <c r="K256" s="22"/>
      <c r="L256" s="22"/>
      <c r="M256" s="22" t="str">
        <f aca="false">IF(J256="","",J256+IF(K256="",0,K256)-IF(L256="",0,L256))</f>
        <v/>
      </c>
      <c r="N256" s="27"/>
      <c r="O256" s="22" t="str">
        <f aca="false">IF(M256="","",M256*0.5)</f>
        <v/>
      </c>
      <c r="P256" s="22"/>
      <c r="Q256" s="22" t="str">
        <f aca="false">IF(M256="","",M256-IF(P256="",0,P256))</f>
        <v/>
      </c>
      <c r="R256" s="21" t="str">
        <f aca="false">IF(M256="","",IF(Q256&lt;=0,"✓ PAID","OUTSTANDING"))</f>
        <v/>
      </c>
      <c r="S256" s="28"/>
      <c r="T256" s="29" t="str">
        <f aca="false">IF(S256="Yes",IF(B256&gt;=DATE(2025,6,1),200,100),"")</f>
        <v/>
      </c>
      <c r="U256" s="27"/>
      <c r="V256" s="21"/>
    </row>
    <row r="257" customFormat="false" ht="15" hidden="false" customHeight="false" outlineLevel="0" collapsed="false">
      <c r="A257" s="18" t="str">
        <f aca="false">IF(B257&lt;&gt;"",TEXT(ROW()-1,"000"),"")</f>
        <v/>
      </c>
      <c r="B257" s="30"/>
      <c r="C257" s="31" t="str">
        <f aca="false">IF(B257&lt;&gt;"",TEXT(B257,"MMMM YYYY"),"")</f>
        <v/>
      </c>
      <c r="D257" s="18"/>
      <c r="E257" s="32"/>
      <c r="F257" s="32"/>
      <c r="G257" s="32"/>
      <c r="H257" s="32"/>
      <c r="I257" s="18"/>
      <c r="J257" s="19"/>
      <c r="K257" s="19"/>
      <c r="L257" s="19"/>
      <c r="M257" s="19" t="str">
        <f aca="false">IF(J257="","",J257+IF(K257="",0,K257)-IF(L257="",0,L257))</f>
        <v/>
      </c>
      <c r="N257" s="32"/>
      <c r="O257" s="19" t="str">
        <f aca="false">IF(M257="","",M257*0.5)</f>
        <v/>
      </c>
      <c r="P257" s="19"/>
      <c r="Q257" s="19" t="str">
        <f aca="false">IF(M257="","",M257-IF(P257="",0,P257))</f>
        <v/>
      </c>
      <c r="R257" s="18" t="str">
        <f aca="false">IF(M257="","",IF(Q257&lt;=0,"✓ PAID","OUTSTANDING"))</f>
        <v/>
      </c>
      <c r="S257" s="33"/>
      <c r="T257" s="34" t="str">
        <f aca="false">IF(S257="Yes",IF(B257&gt;=DATE(2025,6,1),200,100),"")</f>
        <v/>
      </c>
      <c r="U257" s="32"/>
      <c r="V257" s="18"/>
    </row>
    <row r="258" customFormat="false" ht="15" hidden="false" customHeight="false" outlineLevel="0" collapsed="false">
      <c r="A258" s="21" t="str">
        <f aca="false">IF(B258&lt;&gt;"",TEXT(ROW()-1,"000"),"")</f>
        <v/>
      </c>
      <c r="B258" s="25"/>
      <c r="C258" s="26" t="str">
        <f aca="false">IF(B258&lt;&gt;"",TEXT(B258,"MMMM YYYY"),"")</f>
        <v/>
      </c>
      <c r="D258" s="21"/>
      <c r="E258" s="27"/>
      <c r="F258" s="27"/>
      <c r="G258" s="27"/>
      <c r="H258" s="27"/>
      <c r="I258" s="21"/>
      <c r="J258" s="22"/>
      <c r="K258" s="22"/>
      <c r="L258" s="22"/>
      <c r="M258" s="22" t="str">
        <f aca="false">IF(J258="","",J258+IF(K258="",0,K258)-IF(L258="",0,L258))</f>
        <v/>
      </c>
      <c r="N258" s="27"/>
      <c r="O258" s="22" t="str">
        <f aca="false">IF(M258="","",M258*0.5)</f>
        <v/>
      </c>
      <c r="P258" s="22"/>
      <c r="Q258" s="22" t="str">
        <f aca="false">IF(M258="","",M258-IF(P258="",0,P258))</f>
        <v/>
      </c>
      <c r="R258" s="21" t="str">
        <f aca="false">IF(M258="","",IF(Q258&lt;=0,"✓ PAID","OUTSTANDING"))</f>
        <v/>
      </c>
      <c r="S258" s="28"/>
      <c r="T258" s="29" t="str">
        <f aca="false">IF(S258="Yes",IF(B258&gt;=DATE(2025,6,1),200,100),"")</f>
        <v/>
      </c>
      <c r="U258" s="27"/>
      <c r="V258" s="21"/>
    </row>
    <row r="259" customFormat="false" ht="15" hidden="false" customHeight="false" outlineLevel="0" collapsed="false">
      <c r="A259" s="18" t="str">
        <f aca="false">IF(B259&lt;&gt;"",TEXT(ROW()-1,"000"),"")</f>
        <v/>
      </c>
      <c r="B259" s="30"/>
      <c r="C259" s="31" t="str">
        <f aca="false">IF(B259&lt;&gt;"",TEXT(B259,"MMMM YYYY"),"")</f>
        <v/>
      </c>
      <c r="D259" s="18"/>
      <c r="E259" s="32"/>
      <c r="F259" s="32"/>
      <c r="G259" s="32"/>
      <c r="H259" s="32"/>
      <c r="I259" s="18"/>
      <c r="J259" s="19"/>
      <c r="K259" s="19"/>
      <c r="L259" s="19"/>
      <c r="M259" s="19" t="str">
        <f aca="false">IF(J259="","",J259+IF(K259="",0,K259)-IF(L259="",0,L259))</f>
        <v/>
      </c>
      <c r="N259" s="32"/>
      <c r="O259" s="19" t="str">
        <f aca="false">IF(M259="","",M259*0.5)</f>
        <v/>
      </c>
      <c r="P259" s="19"/>
      <c r="Q259" s="19" t="str">
        <f aca="false">IF(M259="","",M259-IF(P259="",0,P259))</f>
        <v/>
      </c>
      <c r="R259" s="18" t="str">
        <f aca="false">IF(M259="","",IF(Q259&lt;=0,"✓ PAID","OUTSTANDING"))</f>
        <v/>
      </c>
      <c r="S259" s="33"/>
      <c r="T259" s="34" t="str">
        <f aca="false">IF(S259="Yes",IF(B259&gt;=DATE(2025,6,1),200,100),"")</f>
        <v/>
      </c>
      <c r="U259" s="32"/>
      <c r="V259" s="18"/>
    </row>
    <row r="260" customFormat="false" ht="15" hidden="false" customHeight="false" outlineLevel="0" collapsed="false">
      <c r="A260" s="21" t="str">
        <f aca="false">IF(B260&lt;&gt;"",TEXT(ROW()-1,"000"),"")</f>
        <v/>
      </c>
      <c r="B260" s="25"/>
      <c r="C260" s="26" t="str">
        <f aca="false">IF(B260&lt;&gt;"",TEXT(B260,"MMMM YYYY"),"")</f>
        <v/>
      </c>
      <c r="D260" s="21"/>
      <c r="E260" s="27"/>
      <c r="F260" s="27"/>
      <c r="G260" s="27"/>
      <c r="H260" s="27"/>
      <c r="I260" s="21"/>
      <c r="J260" s="22"/>
      <c r="K260" s="22"/>
      <c r="L260" s="22"/>
      <c r="M260" s="22" t="str">
        <f aca="false">IF(J260="","",J260+IF(K260="",0,K260)-IF(L260="",0,L260))</f>
        <v/>
      </c>
      <c r="N260" s="27"/>
      <c r="O260" s="22" t="str">
        <f aca="false">IF(M260="","",M260*0.5)</f>
        <v/>
      </c>
      <c r="P260" s="22"/>
      <c r="Q260" s="22" t="str">
        <f aca="false">IF(M260="","",M260-IF(P260="",0,P260))</f>
        <v/>
      </c>
      <c r="R260" s="21" t="str">
        <f aca="false">IF(M260="","",IF(Q260&lt;=0,"✓ PAID","OUTSTANDING"))</f>
        <v/>
      </c>
      <c r="S260" s="28"/>
      <c r="T260" s="29" t="str">
        <f aca="false">IF(S260="Yes",IF(B260&gt;=DATE(2025,6,1),200,100),"")</f>
        <v/>
      </c>
      <c r="U260" s="27"/>
      <c r="V260" s="21"/>
    </row>
    <row r="261" customFormat="false" ht="15" hidden="false" customHeight="false" outlineLevel="0" collapsed="false">
      <c r="A261" s="18" t="str">
        <f aca="false">IF(B261&lt;&gt;"",TEXT(ROW()-1,"000"),"")</f>
        <v/>
      </c>
      <c r="B261" s="30"/>
      <c r="C261" s="31" t="str">
        <f aca="false">IF(B261&lt;&gt;"",TEXT(B261,"MMMM YYYY"),"")</f>
        <v/>
      </c>
      <c r="D261" s="18"/>
      <c r="E261" s="32"/>
      <c r="F261" s="32"/>
      <c r="G261" s="32"/>
      <c r="H261" s="32"/>
      <c r="I261" s="18"/>
      <c r="J261" s="19"/>
      <c r="K261" s="19"/>
      <c r="L261" s="19"/>
      <c r="M261" s="19" t="str">
        <f aca="false">IF(J261="","",J261+IF(K261="",0,K261)-IF(L261="",0,L261))</f>
        <v/>
      </c>
      <c r="N261" s="32"/>
      <c r="O261" s="19" t="str">
        <f aca="false">IF(M261="","",M261*0.5)</f>
        <v/>
      </c>
      <c r="P261" s="19"/>
      <c r="Q261" s="19" t="str">
        <f aca="false">IF(M261="","",M261-IF(P261="",0,P261))</f>
        <v/>
      </c>
      <c r="R261" s="18" t="str">
        <f aca="false">IF(M261="","",IF(Q261&lt;=0,"✓ PAID","OUTSTANDING"))</f>
        <v/>
      </c>
      <c r="S261" s="33"/>
      <c r="T261" s="34" t="str">
        <f aca="false">IF(S261="Yes",IF(B261&gt;=DATE(2025,6,1),200,100),"")</f>
        <v/>
      </c>
      <c r="U261" s="32"/>
      <c r="V261" s="18"/>
    </row>
    <row r="262" customFormat="false" ht="15" hidden="false" customHeight="false" outlineLevel="0" collapsed="false">
      <c r="A262" s="21" t="str">
        <f aca="false">IF(B262&lt;&gt;"",TEXT(ROW()-1,"000"),"")</f>
        <v/>
      </c>
      <c r="B262" s="25"/>
      <c r="C262" s="26" t="str">
        <f aca="false">IF(B262&lt;&gt;"",TEXT(B262,"MMMM YYYY"),"")</f>
        <v/>
      </c>
      <c r="D262" s="21"/>
      <c r="E262" s="27"/>
      <c r="F262" s="27"/>
      <c r="G262" s="27"/>
      <c r="H262" s="27"/>
      <c r="I262" s="21"/>
      <c r="J262" s="22"/>
      <c r="K262" s="22"/>
      <c r="L262" s="22"/>
      <c r="M262" s="22" t="str">
        <f aca="false">IF(J262="","",J262+IF(K262="",0,K262)-IF(L262="",0,L262))</f>
        <v/>
      </c>
      <c r="N262" s="27"/>
      <c r="O262" s="22" t="str">
        <f aca="false">IF(M262="","",M262*0.5)</f>
        <v/>
      </c>
      <c r="P262" s="22"/>
      <c r="Q262" s="22" t="str">
        <f aca="false">IF(M262="","",M262-IF(P262="",0,P262))</f>
        <v/>
      </c>
      <c r="R262" s="21" t="str">
        <f aca="false">IF(M262="","",IF(Q262&lt;=0,"✓ PAID","OUTSTANDING"))</f>
        <v/>
      </c>
      <c r="S262" s="28"/>
      <c r="T262" s="29" t="str">
        <f aca="false">IF(S262="Yes",IF(B262&gt;=DATE(2025,6,1),200,100),"")</f>
        <v/>
      </c>
      <c r="U262" s="27"/>
      <c r="V262" s="21"/>
    </row>
    <row r="263" customFormat="false" ht="15" hidden="false" customHeight="false" outlineLevel="0" collapsed="false">
      <c r="A263" s="18" t="str">
        <f aca="false">IF(B263&lt;&gt;"",TEXT(ROW()-1,"000"),"")</f>
        <v/>
      </c>
      <c r="B263" s="30"/>
      <c r="C263" s="31" t="str">
        <f aca="false">IF(B263&lt;&gt;"",TEXT(B263,"MMMM YYYY"),"")</f>
        <v/>
      </c>
      <c r="D263" s="18"/>
      <c r="E263" s="32"/>
      <c r="F263" s="32"/>
      <c r="G263" s="32"/>
      <c r="H263" s="32"/>
      <c r="I263" s="18"/>
      <c r="J263" s="19"/>
      <c r="K263" s="19"/>
      <c r="L263" s="19"/>
      <c r="M263" s="19" t="str">
        <f aca="false">IF(J263="","",J263+IF(K263="",0,K263)-IF(L263="",0,L263))</f>
        <v/>
      </c>
      <c r="N263" s="32"/>
      <c r="O263" s="19" t="str">
        <f aca="false">IF(M263="","",M263*0.5)</f>
        <v/>
      </c>
      <c r="P263" s="19"/>
      <c r="Q263" s="19" t="str">
        <f aca="false">IF(M263="","",M263-IF(P263="",0,P263))</f>
        <v/>
      </c>
      <c r="R263" s="18" t="str">
        <f aca="false">IF(M263="","",IF(Q263&lt;=0,"✓ PAID","OUTSTANDING"))</f>
        <v/>
      </c>
      <c r="S263" s="33"/>
      <c r="T263" s="34" t="str">
        <f aca="false">IF(S263="Yes",IF(B263&gt;=DATE(2025,6,1),200,100),"")</f>
        <v/>
      </c>
      <c r="U263" s="32"/>
      <c r="V263" s="18"/>
    </row>
    <row r="264" customFormat="false" ht="15" hidden="false" customHeight="false" outlineLevel="0" collapsed="false">
      <c r="A264" s="21" t="str">
        <f aca="false">IF(B264&lt;&gt;"",TEXT(ROW()-1,"000"),"")</f>
        <v/>
      </c>
      <c r="B264" s="25"/>
      <c r="C264" s="26" t="str">
        <f aca="false">IF(B264&lt;&gt;"",TEXT(B264,"MMMM YYYY"),"")</f>
        <v/>
      </c>
      <c r="D264" s="21"/>
      <c r="E264" s="27"/>
      <c r="F264" s="27"/>
      <c r="G264" s="27"/>
      <c r="H264" s="27"/>
      <c r="I264" s="21"/>
      <c r="J264" s="22"/>
      <c r="K264" s="22"/>
      <c r="L264" s="22"/>
      <c r="M264" s="22" t="str">
        <f aca="false">IF(J264="","",J264+IF(K264="",0,K264)-IF(L264="",0,L264))</f>
        <v/>
      </c>
      <c r="N264" s="27"/>
      <c r="O264" s="22" t="str">
        <f aca="false">IF(M264="","",M264*0.5)</f>
        <v/>
      </c>
      <c r="P264" s="22"/>
      <c r="Q264" s="22" t="str">
        <f aca="false">IF(M264="","",M264-IF(P264="",0,P264))</f>
        <v/>
      </c>
      <c r="R264" s="21" t="str">
        <f aca="false">IF(M264="","",IF(Q264&lt;=0,"✓ PAID","OUTSTANDING"))</f>
        <v/>
      </c>
      <c r="S264" s="28"/>
      <c r="T264" s="29" t="str">
        <f aca="false">IF(S264="Yes",IF(B264&gt;=DATE(2025,6,1),200,100),"")</f>
        <v/>
      </c>
      <c r="U264" s="27"/>
      <c r="V264" s="21"/>
    </row>
    <row r="265" customFormat="false" ht="15" hidden="false" customHeight="false" outlineLevel="0" collapsed="false">
      <c r="A265" s="18" t="str">
        <f aca="false">IF(B265&lt;&gt;"",TEXT(ROW()-1,"000"),"")</f>
        <v/>
      </c>
      <c r="B265" s="30"/>
      <c r="C265" s="31" t="str">
        <f aca="false">IF(B265&lt;&gt;"",TEXT(B265,"MMMM YYYY"),"")</f>
        <v/>
      </c>
      <c r="D265" s="18"/>
      <c r="E265" s="32"/>
      <c r="F265" s="32"/>
      <c r="G265" s="32"/>
      <c r="H265" s="32"/>
      <c r="I265" s="18"/>
      <c r="J265" s="19"/>
      <c r="K265" s="19"/>
      <c r="L265" s="19"/>
      <c r="M265" s="19" t="str">
        <f aca="false">IF(J265="","",J265+IF(K265="",0,K265)-IF(L265="",0,L265))</f>
        <v/>
      </c>
      <c r="N265" s="32"/>
      <c r="O265" s="19" t="str">
        <f aca="false">IF(M265="","",M265*0.5)</f>
        <v/>
      </c>
      <c r="P265" s="19"/>
      <c r="Q265" s="19" t="str">
        <f aca="false">IF(M265="","",M265-IF(P265="",0,P265))</f>
        <v/>
      </c>
      <c r="R265" s="18" t="str">
        <f aca="false">IF(M265="","",IF(Q265&lt;=0,"✓ PAID","OUTSTANDING"))</f>
        <v/>
      </c>
      <c r="S265" s="33"/>
      <c r="T265" s="34" t="str">
        <f aca="false">IF(S265="Yes",IF(B265&gt;=DATE(2025,6,1),200,100),"")</f>
        <v/>
      </c>
      <c r="U265" s="32"/>
      <c r="V265" s="18"/>
    </row>
    <row r="266" customFormat="false" ht="15" hidden="false" customHeight="false" outlineLevel="0" collapsed="false">
      <c r="A266" s="21" t="str">
        <f aca="false">IF(B266&lt;&gt;"",TEXT(ROW()-1,"000"),"")</f>
        <v/>
      </c>
      <c r="B266" s="25"/>
      <c r="C266" s="26" t="str">
        <f aca="false">IF(B266&lt;&gt;"",TEXT(B266,"MMMM YYYY"),"")</f>
        <v/>
      </c>
      <c r="D266" s="21"/>
      <c r="E266" s="27"/>
      <c r="F266" s="27"/>
      <c r="G266" s="27"/>
      <c r="H266" s="27"/>
      <c r="I266" s="21"/>
      <c r="J266" s="22"/>
      <c r="K266" s="22"/>
      <c r="L266" s="22"/>
      <c r="M266" s="22" t="str">
        <f aca="false">IF(J266="","",J266+IF(K266="",0,K266)-IF(L266="",0,L266))</f>
        <v/>
      </c>
      <c r="N266" s="27"/>
      <c r="O266" s="22" t="str">
        <f aca="false">IF(M266="","",M266*0.5)</f>
        <v/>
      </c>
      <c r="P266" s="22"/>
      <c r="Q266" s="22" t="str">
        <f aca="false">IF(M266="","",M266-IF(P266="",0,P266))</f>
        <v/>
      </c>
      <c r="R266" s="21" t="str">
        <f aca="false">IF(M266="","",IF(Q266&lt;=0,"✓ PAID","OUTSTANDING"))</f>
        <v/>
      </c>
      <c r="S266" s="28"/>
      <c r="T266" s="29" t="str">
        <f aca="false">IF(S266="Yes",IF(B266&gt;=DATE(2025,6,1),200,100),"")</f>
        <v/>
      </c>
      <c r="U266" s="27"/>
      <c r="V266" s="21"/>
    </row>
    <row r="267" customFormat="false" ht="15" hidden="false" customHeight="false" outlineLevel="0" collapsed="false">
      <c r="A267" s="18" t="str">
        <f aca="false">IF(B267&lt;&gt;"",TEXT(ROW()-1,"000"),"")</f>
        <v/>
      </c>
      <c r="B267" s="30"/>
      <c r="C267" s="31" t="str">
        <f aca="false">IF(B267&lt;&gt;"",TEXT(B267,"MMMM YYYY"),"")</f>
        <v/>
      </c>
      <c r="D267" s="18"/>
      <c r="E267" s="32"/>
      <c r="F267" s="32"/>
      <c r="G267" s="32"/>
      <c r="H267" s="32"/>
      <c r="I267" s="18"/>
      <c r="J267" s="19"/>
      <c r="K267" s="19"/>
      <c r="L267" s="19"/>
      <c r="M267" s="19" t="str">
        <f aca="false">IF(J267="","",J267+IF(K267="",0,K267)-IF(L267="",0,L267))</f>
        <v/>
      </c>
      <c r="N267" s="32"/>
      <c r="O267" s="19" t="str">
        <f aca="false">IF(M267="","",M267*0.5)</f>
        <v/>
      </c>
      <c r="P267" s="19"/>
      <c r="Q267" s="19" t="str">
        <f aca="false">IF(M267="","",M267-IF(P267="",0,P267))</f>
        <v/>
      </c>
      <c r="R267" s="18" t="str">
        <f aca="false">IF(M267="","",IF(Q267&lt;=0,"✓ PAID","OUTSTANDING"))</f>
        <v/>
      </c>
      <c r="S267" s="33"/>
      <c r="T267" s="34" t="str">
        <f aca="false">IF(S267="Yes",IF(B267&gt;=DATE(2025,6,1),200,100),"")</f>
        <v/>
      </c>
      <c r="U267" s="32"/>
      <c r="V267" s="18"/>
    </row>
    <row r="268" customFormat="false" ht="15" hidden="false" customHeight="false" outlineLevel="0" collapsed="false">
      <c r="A268" s="21" t="str">
        <f aca="false">IF(B268&lt;&gt;"",TEXT(ROW()-1,"000"),"")</f>
        <v/>
      </c>
      <c r="B268" s="25"/>
      <c r="C268" s="26" t="str">
        <f aca="false">IF(B268&lt;&gt;"",TEXT(B268,"MMMM YYYY"),"")</f>
        <v/>
      </c>
      <c r="D268" s="21"/>
      <c r="E268" s="27"/>
      <c r="F268" s="27"/>
      <c r="G268" s="27"/>
      <c r="H268" s="27"/>
      <c r="I268" s="21"/>
      <c r="J268" s="22"/>
      <c r="K268" s="22"/>
      <c r="L268" s="22"/>
      <c r="M268" s="22" t="str">
        <f aca="false">IF(J268="","",J268+IF(K268="",0,K268)-IF(L268="",0,L268))</f>
        <v/>
      </c>
      <c r="N268" s="27"/>
      <c r="O268" s="22" t="str">
        <f aca="false">IF(M268="","",M268*0.5)</f>
        <v/>
      </c>
      <c r="P268" s="22"/>
      <c r="Q268" s="22" t="str">
        <f aca="false">IF(M268="","",M268-IF(P268="",0,P268))</f>
        <v/>
      </c>
      <c r="R268" s="21" t="str">
        <f aca="false">IF(M268="","",IF(Q268&lt;=0,"✓ PAID","OUTSTANDING"))</f>
        <v/>
      </c>
      <c r="S268" s="28"/>
      <c r="T268" s="29" t="str">
        <f aca="false">IF(S268="Yes",IF(B268&gt;=DATE(2025,6,1),200,100),"")</f>
        <v/>
      </c>
      <c r="U268" s="27"/>
      <c r="V268" s="21"/>
    </row>
    <row r="269" customFormat="false" ht="15" hidden="false" customHeight="false" outlineLevel="0" collapsed="false">
      <c r="A269" s="18" t="str">
        <f aca="false">IF(B269&lt;&gt;"",TEXT(ROW()-1,"000"),"")</f>
        <v/>
      </c>
      <c r="B269" s="30"/>
      <c r="C269" s="31" t="str">
        <f aca="false">IF(B269&lt;&gt;"",TEXT(B269,"MMMM YYYY"),"")</f>
        <v/>
      </c>
      <c r="D269" s="18"/>
      <c r="E269" s="32"/>
      <c r="F269" s="32"/>
      <c r="G269" s="32"/>
      <c r="H269" s="32"/>
      <c r="I269" s="18"/>
      <c r="J269" s="19"/>
      <c r="K269" s="19"/>
      <c r="L269" s="19"/>
      <c r="M269" s="19" t="str">
        <f aca="false">IF(J269="","",J269+IF(K269="",0,K269)-IF(L269="",0,L269))</f>
        <v/>
      </c>
      <c r="N269" s="32"/>
      <c r="O269" s="19" t="str">
        <f aca="false">IF(M269="","",M269*0.5)</f>
        <v/>
      </c>
      <c r="P269" s="19"/>
      <c r="Q269" s="19" t="str">
        <f aca="false">IF(M269="","",M269-IF(P269="",0,P269))</f>
        <v/>
      </c>
      <c r="R269" s="18" t="str">
        <f aca="false">IF(M269="","",IF(Q269&lt;=0,"✓ PAID","OUTSTANDING"))</f>
        <v/>
      </c>
      <c r="S269" s="33"/>
      <c r="T269" s="34" t="str">
        <f aca="false">IF(S269="Yes",IF(B269&gt;=DATE(2025,6,1),200,100),"")</f>
        <v/>
      </c>
      <c r="U269" s="32"/>
      <c r="V269" s="18"/>
    </row>
    <row r="270" customFormat="false" ht="15" hidden="false" customHeight="false" outlineLevel="0" collapsed="false">
      <c r="A270" s="21" t="str">
        <f aca="false">IF(B270&lt;&gt;"",TEXT(ROW()-1,"000"),"")</f>
        <v/>
      </c>
      <c r="B270" s="25"/>
      <c r="C270" s="26" t="str">
        <f aca="false">IF(B270&lt;&gt;"",TEXT(B270,"MMMM YYYY"),"")</f>
        <v/>
      </c>
      <c r="D270" s="21"/>
      <c r="E270" s="27"/>
      <c r="F270" s="27"/>
      <c r="G270" s="27"/>
      <c r="H270" s="27"/>
      <c r="I270" s="21"/>
      <c r="J270" s="22"/>
      <c r="K270" s="22"/>
      <c r="L270" s="22"/>
      <c r="M270" s="22" t="str">
        <f aca="false">IF(J270="","",J270+IF(K270="",0,K270)-IF(L270="",0,L270))</f>
        <v/>
      </c>
      <c r="N270" s="27"/>
      <c r="O270" s="22" t="str">
        <f aca="false">IF(M270="","",M270*0.5)</f>
        <v/>
      </c>
      <c r="P270" s="22"/>
      <c r="Q270" s="22" t="str">
        <f aca="false">IF(M270="","",M270-IF(P270="",0,P270))</f>
        <v/>
      </c>
      <c r="R270" s="21" t="str">
        <f aca="false">IF(M270="","",IF(Q270&lt;=0,"✓ PAID","OUTSTANDING"))</f>
        <v/>
      </c>
      <c r="S270" s="28"/>
      <c r="T270" s="29" t="str">
        <f aca="false">IF(S270="Yes",IF(B270&gt;=DATE(2025,6,1),200,100),"")</f>
        <v/>
      </c>
      <c r="U270" s="27"/>
      <c r="V270" s="21"/>
    </row>
    <row r="271" customFormat="false" ht="15" hidden="false" customHeight="false" outlineLevel="0" collapsed="false">
      <c r="A271" s="18" t="str">
        <f aca="false">IF(B271&lt;&gt;"",TEXT(ROW()-1,"000"),"")</f>
        <v/>
      </c>
      <c r="B271" s="30"/>
      <c r="C271" s="31" t="str">
        <f aca="false">IF(B271&lt;&gt;"",TEXT(B271,"MMMM YYYY"),"")</f>
        <v/>
      </c>
      <c r="D271" s="18"/>
      <c r="E271" s="32"/>
      <c r="F271" s="32"/>
      <c r="G271" s="32"/>
      <c r="H271" s="32"/>
      <c r="I271" s="18"/>
      <c r="J271" s="19"/>
      <c r="K271" s="19"/>
      <c r="L271" s="19"/>
      <c r="M271" s="19" t="str">
        <f aca="false">IF(J271="","",J271+IF(K271="",0,K271)-IF(L271="",0,L271))</f>
        <v/>
      </c>
      <c r="N271" s="32"/>
      <c r="O271" s="19" t="str">
        <f aca="false">IF(M271="","",M271*0.5)</f>
        <v/>
      </c>
      <c r="P271" s="19"/>
      <c r="Q271" s="19" t="str">
        <f aca="false">IF(M271="","",M271-IF(P271="",0,P271))</f>
        <v/>
      </c>
      <c r="R271" s="18" t="str">
        <f aca="false">IF(M271="","",IF(Q271&lt;=0,"✓ PAID","OUTSTANDING"))</f>
        <v/>
      </c>
      <c r="S271" s="33"/>
      <c r="T271" s="34" t="str">
        <f aca="false">IF(S271="Yes",IF(B271&gt;=DATE(2025,6,1),200,100),"")</f>
        <v/>
      </c>
      <c r="U271" s="32"/>
      <c r="V271" s="18"/>
    </row>
    <row r="272" customFormat="false" ht="15" hidden="false" customHeight="false" outlineLevel="0" collapsed="false">
      <c r="A272" s="21" t="str">
        <f aca="false">IF(B272&lt;&gt;"",TEXT(ROW()-1,"000"),"")</f>
        <v/>
      </c>
      <c r="B272" s="25"/>
      <c r="C272" s="26" t="str">
        <f aca="false">IF(B272&lt;&gt;"",TEXT(B272,"MMMM YYYY"),"")</f>
        <v/>
      </c>
      <c r="D272" s="21"/>
      <c r="E272" s="27"/>
      <c r="F272" s="27"/>
      <c r="G272" s="27"/>
      <c r="H272" s="27"/>
      <c r="I272" s="21"/>
      <c r="J272" s="22"/>
      <c r="K272" s="22"/>
      <c r="L272" s="22"/>
      <c r="M272" s="22" t="str">
        <f aca="false">IF(J272="","",J272+IF(K272="",0,K272)-IF(L272="",0,L272))</f>
        <v/>
      </c>
      <c r="N272" s="27"/>
      <c r="O272" s="22" t="str">
        <f aca="false">IF(M272="","",M272*0.5)</f>
        <v/>
      </c>
      <c r="P272" s="22"/>
      <c r="Q272" s="22" t="str">
        <f aca="false">IF(M272="","",M272-IF(P272="",0,P272))</f>
        <v/>
      </c>
      <c r="R272" s="21" t="str">
        <f aca="false">IF(M272="","",IF(Q272&lt;=0,"✓ PAID","OUTSTANDING"))</f>
        <v/>
      </c>
      <c r="S272" s="28"/>
      <c r="T272" s="29" t="str">
        <f aca="false">IF(S272="Yes",IF(B272&gt;=DATE(2025,6,1),200,100),"")</f>
        <v/>
      </c>
      <c r="U272" s="27"/>
      <c r="V272" s="21"/>
    </row>
    <row r="273" customFormat="false" ht="15" hidden="false" customHeight="false" outlineLevel="0" collapsed="false">
      <c r="A273" s="18" t="str">
        <f aca="false">IF(B273&lt;&gt;"",TEXT(ROW()-1,"000"),"")</f>
        <v/>
      </c>
      <c r="B273" s="30"/>
      <c r="C273" s="31" t="str">
        <f aca="false">IF(B273&lt;&gt;"",TEXT(B273,"MMMM YYYY"),"")</f>
        <v/>
      </c>
      <c r="D273" s="18"/>
      <c r="E273" s="32"/>
      <c r="F273" s="32"/>
      <c r="G273" s="32"/>
      <c r="H273" s="32"/>
      <c r="I273" s="18"/>
      <c r="J273" s="19"/>
      <c r="K273" s="19"/>
      <c r="L273" s="19"/>
      <c r="M273" s="19" t="str">
        <f aca="false">IF(J273="","",J273+IF(K273="",0,K273)-IF(L273="",0,L273))</f>
        <v/>
      </c>
      <c r="N273" s="32"/>
      <c r="O273" s="19" t="str">
        <f aca="false">IF(M273="","",M273*0.5)</f>
        <v/>
      </c>
      <c r="P273" s="19"/>
      <c r="Q273" s="19" t="str">
        <f aca="false">IF(M273="","",M273-IF(P273="",0,P273))</f>
        <v/>
      </c>
      <c r="R273" s="18" t="str">
        <f aca="false">IF(M273="","",IF(Q273&lt;=0,"✓ PAID","OUTSTANDING"))</f>
        <v/>
      </c>
      <c r="S273" s="33"/>
      <c r="T273" s="34" t="str">
        <f aca="false">IF(S273="Yes",IF(B273&gt;=DATE(2025,6,1),200,100),"")</f>
        <v/>
      </c>
      <c r="U273" s="32"/>
      <c r="V273" s="18"/>
    </row>
    <row r="274" customFormat="false" ht="15" hidden="false" customHeight="false" outlineLevel="0" collapsed="false">
      <c r="A274" s="21" t="str">
        <f aca="false">IF(B274&lt;&gt;"",TEXT(ROW()-1,"000"),"")</f>
        <v/>
      </c>
      <c r="B274" s="25"/>
      <c r="C274" s="26" t="str">
        <f aca="false">IF(B274&lt;&gt;"",TEXT(B274,"MMMM YYYY"),"")</f>
        <v/>
      </c>
      <c r="D274" s="21"/>
      <c r="E274" s="27"/>
      <c r="F274" s="27"/>
      <c r="G274" s="27"/>
      <c r="H274" s="27"/>
      <c r="I274" s="21"/>
      <c r="J274" s="22"/>
      <c r="K274" s="22"/>
      <c r="L274" s="22"/>
      <c r="M274" s="22" t="str">
        <f aca="false">IF(J274="","",J274+IF(K274="",0,K274)-IF(L274="",0,L274))</f>
        <v/>
      </c>
      <c r="N274" s="27"/>
      <c r="O274" s="22" t="str">
        <f aca="false">IF(M274="","",M274*0.5)</f>
        <v/>
      </c>
      <c r="P274" s="22"/>
      <c r="Q274" s="22" t="str">
        <f aca="false">IF(M274="","",M274-IF(P274="",0,P274))</f>
        <v/>
      </c>
      <c r="R274" s="21" t="str">
        <f aca="false">IF(M274="","",IF(Q274&lt;=0,"✓ PAID","OUTSTANDING"))</f>
        <v/>
      </c>
      <c r="S274" s="28"/>
      <c r="T274" s="29" t="str">
        <f aca="false">IF(S274="Yes",IF(B274&gt;=DATE(2025,6,1),200,100),"")</f>
        <v/>
      </c>
      <c r="U274" s="27"/>
      <c r="V274" s="21"/>
    </row>
    <row r="275" customFormat="false" ht="15" hidden="false" customHeight="false" outlineLevel="0" collapsed="false">
      <c r="A275" s="18" t="str">
        <f aca="false">IF(B275&lt;&gt;"",TEXT(ROW()-1,"000"),"")</f>
        <v/>
      </c>
      <c r="B275" s="30"/>
      <c r="C275" s="31" t="str">
        <f aca="false">IF(B275&lt;&gt;"",TEXT(B275,"MMMM YYYY"),"")</f>
        <v/>
      </c>
      <c r="D275" s="18"/>
      <c r="E275" s="32"/>
      <c r="F275" s="32"/>
      <c r="G275" s="32"/>
      <c r="H275" s="32"/>
      <c r="I275" s="18"/>
      <c r="J275" s="19"/>
      <c r="K275" s="19"/>
      <c r="L275" s="19"/>
      <c r="M275" s="19" t="str">
        <f aca="false">IF(J275="","",J275+IF(K275="",0,K275)-IF(L275="",0,L275))</f>
        <v/>
      </c>
      <c r="N275" s="32"/>
      <c r="O275" s="19" t="str">
        <f aca="false">IF(M275="","",M275*0.5)</f>
        <v/>
      </c>
      <c r="P275" s="19"/>
      <c r="Q275" s="19" t="str">
        <f aca="false">IF(M275="","",M275-IF(P275="",0,P275))</f>
        <v/>
      </c>
      <c r="R275" s="18" t="str">
        <f aca="false">IF(M275="","",IF(Q275&lt;=0,"✓ PAID","OUTSTANDING"))</f>
        <v/>
      </c>
      <c r="S275" s="33"/>
      <c r="T275" s="34" t="str">
        <f aca="false">IF(S275="Yes",IF(B275&gt;=DATE(2025,6,1),200,100),"")</f>
        <v/>
      </c>
      <c r="U275" s="32"/>
      <c r="V275" s="18"/>
    </row>
    <row r="276" customFormat="false" ht="15" hidden="false" customHeight="false" outlineLevel="0" collapsed="false">
      <c r="A276" s="21" t="str">
        <f aca="false">IF(B276&lt;&gt;"",TEXT(ROW()-1,"000"),"")</f>
        <v/>
      </c>
      <c r="B276" s="25"/>
      <c r="C276" s="26" t="str">
        <f aca="false">IF(B276&lt;&gt;"",TEXT(B276,"MMMM YYYY"),"")</f>
        <v/>
      </c>
      <c r="D276" s="21"/>
      <c r="E276" s="27"/>
      <c r="F276" s="27"/>
      <c r="G276" s="27"/>
      <c r="H276" s="27"/>
      <c r="I276" s="21"/>
      <c r="J276" s="22"/>
      <c r="K276" s="22"/>
      <c r="L276" s="22"/>
      <c r="M276" s="22" t="str">
        <f aca="false">IF(J276="","",J276+IF(K276="",0,K276)-IF(L276="",0,L276))</f>
        <v/>
      </c>
      <c r="N276" s="27"/>
      <c r="O276" s="22" t="str">
        <f aca="false">IF(M276="","",M276*0.5)</f>
        <v/>
      </c>
      <c r="P276" s="22"/>
      <c r="Q276" s="22" t="str">
        <f aca="false">IF(M276="","",M276-IF(P276="",0,P276))</f>
        <v/>
      </c>
      <c r="R276" s="21" t="str">
        <f aca="false">IF(M276="","",IF(Q276&lt;=0,"✓ PAID","OUTSTANDING"))</f>
        <v/>
      </c>
      <c r="S276" s="28"/>
      <c r="T276" s="29" t="str">
        <f aca="false">IF(S276="Yes",IF(B276&gt;=DATE(2025,6,1),200,100),"")</f>
        <v/>
      </c>
      <c r="U276" s="27"/>
      <c r="V276" s="21"/>
    </row>
    <row r="277" customFormat="false" ht="15" hidden="false" customHeight="false" outlineLevel="0" collapsed="false">
      <c r="A277" s="18" t="str">
        <f aca="false">IF(B277&lt;&gt;"",TEXT(ROW()-1,"000"),"")</f>
        <v/>
      </c>
      <c r="B277" s="30"/>
      <c r="C277" s="31" t="str">
        <f aca="false">IF(B277&lt;&gt;"",TEXT(B277,"MMMM YYYY"),"")</f>
        <v/>
      </c>
      <c r="D277" s="18"/>
      <c r="E277" s="32"/>
      <c r="F277" s="32"/>
      <c r="G277" s="32"/>
      <c r="H277" s="32"/>
      <c r="I277" s="18"/>
      <c r="J277" s="19"/>
      <c r="K277" s="19"/>
      <c r="L277" s="19"/>
      <c r="M277" s="19" t="str">
        <f aca="false">IF(J277="","",J277+IF(K277="",0,K277)-IF(L277="",0,L277))</f>
        <v/>
      </c>
      <c r="N277" s="32"/>
      <c r="O277" s="19" t="str">
        <f aca="false">IF(M277="","",M277*0.5)</f>
        <v/>
      </c>
      <c r="P277" s="19"/>
      <c r="Q277" s="19" t="str">
        <f aca="false">IF(M277="","",M277-IF(P277="",0,P277))</f>
        <v/>
      </c>
      <c r="R277" s="18" t="str">
        <f aca="false">IF(M277="","",IF(Q277&lt;=0,"✓ PAID","OUTSTANDING"))</f>
        <v/>
      </c>
      <c r="S277" s="33"/>
      <c r="T277" s="34" t="str">
        <f aca="false">IF(S277="Yes",IF(B277&gt;=DATE(2025,6,1),200,100),"")</f>
        <v/>
      </c>
      <c r="U277" s="32"/>
      <c r="V277" s="18"/>
    </row>
    <row r="278" customFormat="false" ht="15" hidden="false" customHeight="false" outlineLevel="0" collapsed="false">
      <c r="A278" s="21" t="str">
        <f aca="false">IF(B278&lt;&gt;"",TEXT(ROW()-1,"000"),"")</f>
        <v/>
      </c>
      <c r="B278" s="25"/>
      <c r="C278" s="26" t="str">
        <f aca="false">IF(B278&lt;&gt;"",TEXT(B278,"MMMM YYYY"),"")</f>
        <v/>
      </c>
      <c r="D278" s="21"/>
      <c r="E278" s="27"/>
      <c r="F278" s="27"/>
      <c r="G278" s="27"/>
      <c r="H278" s="27"/>
      <c r="I278" s="21"/>
      <c r="J278" s="22"/>
      <c r="K278" s="22"/>
      <c r="L278" s="22"/>
      <c r="M278" s="22" t="str">
        <f aca="false">IF(J278="","",J278+IF(K278="",0,K278)-IF(L278="",0,L278))</f>
        <v/>
      </c>
      <c r="N278" s="27"/>
      <c r="O278" s="22" t="str">
        <f aca="false">IF(M278="","",M278*0.5)</f>
        <v/>
      </c>
      <c r="P278" s="22"/>
      <c r="Q278" s="22" t="str">
        <f aca="false">IF(M278="","",M278-IF(P278="",0,P278))</f>
        <v/>
      </c>
      <c r="R278" s="21" t="str">
        <f aca="false">IF(M278="","",IF(Q278&lt;=0,"✓ PAID","OUTSTANDING"))</f>
        <v/>
      </c>
      <c r="S278" s="28"/>
      <c r="T278" s="29" t="str">
        <f aca="false">IF(S278="Yes",IF(B278&gt;=DATE(2025,6,1),200,100),"")</f>
        <v/>
      </c>
      <c r="U278" s="27"/>
      <c r="V278" s="21"/>
    </row>
    <row r="279" customFormat="false" ht="15" hidden="false" customHeight="false" outlineLevel="0" collapsed="false">
      <c r="A279" s="18" t="str">
        <f aca="false">IF(B279&lt;&gt;"",TEXT(ROW()-1,"000"),"")</f>
        <v/>
      </c>
      <c r="B279" s="30"/>
      <c r="C279" s="31" t="str">
        <f aca="false">IF(B279&lt;&gt;"",TEXT(B279,"MMMM YYYY"),"")</f>
        <v/>
      </c>
      <c r="D279" s="18"/>
      <c r="E279" s="32"/>
      <c r="F279" s="32"/>
      <c r="G279" s="32"/>
      <c r="H279" s="32"/>
      <c r="I279" s="18"/>
      <c r="J279" s="19"/>
      <c r="K279" s="19"/>
      <c r="L279" s="19"/>
      <c r="M279" s="19" t="str">
        <f aca="false">IF(J279="","",J279+IF(K279="",0,K279)-IF(L279="",0,L279))</f>
        <v/>
      </c>
      <c r="N279" s="32"/>
      <c r="O279" s="19" t="str">
        <f aca="false">IF(M279="","",M279*0.5)</f>
        <v/>
      </c>
      <c r="P279" s="19"/>
      <c r="Q279" s="19" t="str">
        <f aca="false">IF(M279="","",M279-IF(P279="",0,P279))</f>
        <v/>
      </c>
      <c r="R279" s="18" t="str">
        <f aca="false">IF(M279="","",IF(Q279&lt;=0,"✓ PAID","OUTSTANDING"))</f>
        <v/>
      </c>
      <c r="S279" s="33"/>
      <c r="T279" s="34" t="str">
        <f aca="false">IF(S279="Yes",IF(B279&gt;=DATE(2025,6,1),200,100),"")</f>
        <v/>
      </c>
      <c r="U279" s="32"/>
      <c r="V279" s="18"/>
    </row>
    <row r="280" customFormat="false" ht="15" hidden="false" customHeight="false" outlineLevel="0" collapsed="false">
      <c r="A280" s="21" t="str">
        <f aca="false">IF(B280&lt;&gt;"",TEXT(ROW()-1,"000"),"")</f>
        <v/>
      </c>
      <c r="B280" s="25"/>
      <c r="C280" s="26" t="str">
        <f aca="false">IF(B280&lt;&gt;"",TEXT(B280,"MMMM YYYY"),"")</f>
        <v/>
      </c>
      <c r="D280" s="21"/>
      <c r="E280" s="27"/>
      <c r="F280" s="27"/>
      <c r="G280" s="27"/>
      <c r="H280" s="27"/>
      <c r="I280" s="21"/>
      <c r="J280" s="22"/>
      <c r="K280" s="22"/>
      <c r="L280" s="22"/>
      <c r="M280" s="22" t="str">
        <f aca="false">IF(J280="","",J280+IF(K280="",0,K280)-IF(L280="",0,L280))</f>
        <v/>
      </c>
      <c r="N280" s="27"/>
      <c r="O280" s="22" t="str">
        <f aca="false">IF(M280="","",M280*0.5)</f>
        <v/>
      </c>
      <c r="P280" s="22"/>
      <c r="Q280" s="22" t="str">
        <f aca="false">IF(M280="","",M280-IF(P280="",0,P280))</f>
        <v/>
      </c>
      <c r="R280" s="21" t="str">
        <f aca="false">IF(M280="","",IF(Q280&lt;=0,"✓ PAID","OUTSTANDING"))</f>
        <v/>
      </c>
      <c r="S280" s="28"/>
      <c r="T280" s="29" t="str">
        <f aca="false">IF(S280="Yes",IF(B280&gt;=DATE(2025,6,1),200,100),"")</f>
        <v/>
      </c>
      <c r="U280" s="27"/>
      <c r="V280" s="21"/>
    </row>
    <row r="281" customFormat="false" ht="15" hidden="false" customHeight="false" outlineLevel="0" collapsed="false">
      <c r="A281" s="18" t="str">
        <f aca="false">IF(B281&lt;&gt;"",TEXT(ROW()-1,"000"),"")</f>
        <v/>
      </c>
      <c r="B281" s="30"/>
      <c r="C281" s="31" t="str">
        <f aca="false">IF(B281&lt;&gt;"",TEXT(B281,"MMMM YYYY"),"")</f>
        <v/>
      </c>
      <c r="D281" s="18"/>
      <c r="E281" s="32"/>
      <c r="F281" s="32"/>
      <c r="G281" s="32"/>
      <c r="H281" s="32"/>
      <c r="I281" s="18"/>
      <c r="J281" s="19"/>
      <c r="K281" s="19"/>
      <c r="L281" s="19"/>
      <c r="M281" s="19" t="str">
        <f aca="false">IF(J281="","",J281+IF(K281="",0,K281)-IF(L281="",0,L281))</f>
        <v/>
      </c>
      <c r="N281" s="32"/>
      <c r="O281" s="19" t="str">
        <f aca="false">IF(M281="","",M281*0.5)</f>
        <v/>
      </c>
      <c r="P281" s="19"/>
      <c r="Q281" s="19" t="str">
        <f aca="false">IF(M281="","",M281-IF(P281="",0,P281))</f>
        <v/>
      </c>
      <c r="R281" s="18" t="str">
        <f aca="false">IF(M281="","",IF(Q281&lt;=0,"✓ PAID","OUTSTANDING"))</f>
        <v/>
      </c>
      <c r="S281" s="33"/>
      <c r="T281" s="34" t="str">
        <f aca="false">IF(S281="Yes",IF(B281&gt;=DATE(2025,6,1),200,100),"")</f>
        <v/>
      </c>
      <c r="U281" s="32"/>
      <c r="V281" s="18"/>
    </row>
    <row r="282" customFormat="false" ht="15" hidden="false" customHeight="false" outlineLevel="0" collapsed="false">
      <c r="A282" s="21" t="str">
        <f aca="false">IF(B282&lt;&gt;"",TEXT(ROW()-1,"000"),"")</f>
        <v/>
      </c>
      <c r="B282" s="25"/>
      <c r="C282" s="26" t="str">
        <f aca="false">IF(B282&lt;&gt;"",TEXT(B282,"MMMM YYYY"),"")</f>
        <v/>
      </c>
      <c r="D282" s="21"/>
      <c r="E282" s="27"/>
      <c r="F282" s="27"/>
      <c r="G282" s="27"/>
      <c r="H282" s="27"/>
      <c r="I282" s="21"/>
      <c r="J282" s="22"/>
      <c r="K282" s="22"/>
      <c r="L282" s="22"/>
      <c r="M282" s="22" t="str">
        <f aca="false">IF(J282="","",J282+IF(K282="",0,K282)-IF(L282="",0,L282))</f>
        <v/>
      </c>
      <c r="N282" s="27"/>
      <c r="O282" s="22" t="str">
        <f aca="false">IF(M282="","",M282*0.5)</f>
        <v/>
      </c>
      <c r="P282" s="22"/>
      <c r="Q282" s="22" t="str">
        <f aca="false">IF(M282="","",M282-IF(P282="",0,P282))</f>
        <v/>
      </c>
      <c r="R282" s="21" t="str">
        <f aca="false">IF(M282="","",IF(Q282&lt;=0,"✓ PAID","OUTSTANDING"))</f>
        <v/>
      </c>
      <c r="S282" s="28"/>
      <c r="T282" s="29" t="str">
        <f aca="false">IF(S282="Yes",IF(B282&gt;=DATE(2025,6,1),200,100),"")</f>
        <v/>
      </c>
      <c r="U282" s="27"/>
      <c r="V282" s="21"/>
    </row>
    <row r="283" customFormat="false" ht="15" hidden="false" customHeight="false" outlineLevel="0" collapsed="false">
      <c r="A283" s="18" t="str">
        <f aca="false">IF(B283&lt;&gt;"",TEXT(ROW()-1,"000"),"")</f>
        <v/>
      </c>
      <c r="B283" s="30"/>
      <c r="C283" s="31" t="str">
        <f aca="false">IF(B283&lt;&gt;"",TEXT(B283,"MMMM YYYY"),"")</f>
        <v/>
      </c>
      <c r="D283" s="18"/>
      <c r="E283" s="32"/>
      <c r="F283" s="32"/>
      <c r="G283" s="32"/>
      <c r="H283" s="32"/>
      <c r="I283" s="18"/>
      <c r="J283" s="19"/>
      <c r="K283" s="19"/>
      <c r="L283" s="19"/>
      <c r="M283" s="19" t="str">
        <f aca="false">IF(J283="","",J283+IF(K283="",0,K283)-IF(L283="",0,L283))</f>
        <v/>
      </c>
      <c r="N283" s="32"/>
      <c r="O283" s="19" t="str">
        <f aca="false">IF(M283="","",M283*0.5)</f>
        <v/>
      </c>
      <c r="P283" s="19"/>
      <c r="Q283" s="19" t="str">
        <f aca="false">IF(M283="","",M283-IF(P283="",0,P283))</f>
        <v/>
      </c>
      <c r="R283" s="18" t="str">
        <f aca="false">IF(M283="","",IF(Q283&lt;=0,"✓ PAID","OUTSTANDING"))</f>
        <v/>
      </c>
      <c r="S283" s="33"/>
      <c r="T283" s="34" t="str">
        <f aca="false">IF(S283="Yes",IF(B283&gt;=DATE(2025,6,1),200,100),"")</f>
        <v/>
      </c>
      <c r="U283" s="32"/>
      <c r="V283" s="18"/>
    </row>
    <row r="284" customFormat="false" ht="15" hidden="false" customHeight="false" outlineLevel="0" collapsed="false">
      <c r="A284" s="21" t="str">
        <f aca="false">IF(B284&lt;&gt;"",TEXT(ROW()-1,"000"),"")</f>
        <v/>
      </c>
      <c r="B284" s="25"/>
      <c r="C284" s="26" t="str">
        <f aca="false">IF(B284&lt;&gt;"",TEXT(B284,"MMMM YYYY"),"")</f>
        <v/>
      </c>
      <c r="D284" s="21"/>
      <c r="E284" s="27"/>
      <c r="F284" s="27"/>
      <c r="G284" s="27"/>
      <c r="H284" s="27"/>
      <c r="I284" s="21"/>
      <c r="J284" s="22"/>
      <c r="K284" s="22"/>
      <c r="L284" s="22"/>
      <c r="M284" s="22" t="str">
        <f aca="false">IF(J284="","",J284+IF(K284="",0,K284)-IF(L284="",0,L284))</f>
        <v/>
      </c>
      <c r="N284" s="27"/>
      <c r="O284" s="22" t="str">
        <f aca="false">IF(M284="","",M284*0.5)</f>
        <v/>
      </c>
      <c r="P284" s="22"/>
      <c r="Q284" s="22" t="str">
        <f aca="false">IF(M284="","",M284-IF(P284="",0,P284))</f>
        <v/>
      </c>
      <c r="R284" s="21" t="str">
        <f aca="false">IF(M284="","",IF(Q284&lt;=0,"✓ PAID","OUTSTANDING"))</f>
        <v/>
      </c>
      <c r="S284" s="28"/>
      <c r="T284" s="29" t="str">
        <f aca="false">IF(S284="Yes",IF(B284&gt;=DATE(2025,6,1),200,100),"")</f>
        <v/>
      </c>
      <c r="U284" s="27"/>
      <c r="V284" s="21"/>
    </row>
    <row r="285" customFormat="false" ht="15" hidden="false" customHeight="false" outlineLevel="0" collapsed="false">
      <c r="A285" s="18" t="str">
        <f aca="false">IF(B285&lt;&gt;"",TEXT(ROW()-1,"000"),"")</f>
        <v/>
      </c>
      <c r="B285" s="30"/>
      <c r="C285" s="31" t="str">
        <f aca="false">IF(B285&lt;&gt;"",TEXT(B285,"MMMM YYYY"),"")</f>
        <v/>
      </c>
      <c r="D285" s="18"/>
      <c r="E285" s="32"/>
      <c r="F285" s="32"/>
      <c r="G285" s="32"/>
      <c r="H285" s="32"/>
      <c r="I285" s="18"/>
      <c r="J285" s="19"/>
      <c r="K285" s="19"/>
      <c r="L285" s="19"/>
      <c r="M285" s="19" t="str">
        <f aca="false">IF(J285="","",J285+IF(K285="",0,K285)-IF(L285="",0,L285))</f>
        <v/>
      </c>
      <c r="N285" s="32"/>
      <c r="O285" s="19" t="str">
        <f aca="false">IF(M285="","",M285*0.5)</f>
        <v/>
      </c>
      <c r="P285" s="19"/>
      <c r="Q285" s="19" t="str">
        <f aca="false">IF(M285="","",M285-IF(P285="",0,P285))</f>
        <v/>
      </c>
      <c r="R285" s="18" t="str">
        <f aca="false">IF(M285="","",IF(Q285&lt;=0,"✓ PAID","OUTSTANDING"))</f>
        <v/>
      </c>
      <c r="S285" s="33"/>
      <c r="T285" s="34" t="str">
        <f aca="false">IF(S285="Yes",IF(B285&gt;=DATE(2025,6,1),200,100),"")</f>
        <v/>
      </c>
      <c r="U285" s="32"/>
      <c r="V285" s="18"/>
    </row>
    <row r="286" customFormat="false" ht="15" hidden="false" customHeight="false" outlineLevel="0" collapsed="false">
      <c r="A286" s="21" t="str">
        <f aca="false">IF(B286&lt;&gt;"",TEXT(ROW()-1,"000"),"")</f>
        <v/>
      </c>
      <c r="B286" s="25"/>
      <c r="C286" s="26" t="str">
        <f aca="false">IF(B286&lt;&gt;"",TEXT(B286,"MMMM YYYY"),"")</f>
        <v/>
      </c>
      <c r="D286" s="21"/>
      <c r="E286" s="27"/>
      <c r="F286" s="27"/>
      <c r="G286" s="27"/>
      <c r="H286" s="27"/>
      <c r="I286" s="21"/>
      <c r="J286" s="22"/>
      <c r="K286" s="22"/>
      <c r="L286" s="22"/>
      <c r="M286" s="22" t="str">
        <f aca="false">IF(J286="","",J286+IF(K286="",0,K286)-IF(L286="",0,L286))</f>
        <v/>
      </c>
      <c r="N286" s="27"/>
      <c r="O286" s="22" t="str">
        <f aca="false">IF(M286="","",M286*0.5)</f>
        <v/>
      </c>
      <c r="P286" s="22"/>
      <c r="Q286" s="22" t="str">
        <f aca="false">IF(M286="","",M286-IF(P286="",0,P286))</f>
        <v/>
      </c>
      <c r="R286" s="21" t="str">
        <f aca="false">IF(M286="","",IF(Q286&lt;=0,"✓ PAID","OUTSTANDING"))</f>
        <v/>
      </c>
      <c r="S286" s="28"/>
      <c r="T286" s="29" t="str">
        <f aca="false">IF(S286="Yes",IF(B286&gt;=DATE(2025,6,1),200,100),"")</f>
        <v/>
      </c>
      <c r="U286" s="27"/>
      <c r="V286" s="21"/>
    </row>
    <row r="287" customFormat="false" ht="15" hidden="false" customHeight="false" outlineLevel="0" collapsed="false">
      <c r="A287" s="18" t="str">
        <f aca="false">IF(B287&lt;&gt;"",TEXT(ROW()-1,"000"),"")</f>
        <v/>
      </c>
      <c r="B287" s="30"/>
      <c r="C287" s="31" t="str">
        <f aca="false">IF(B287&lt;&gt;"",TEXT(B287,"MMMM YYYY"),"")</f>
        <v/>
      </c>
      <c r="D287" s="18"/>
      <c r="E287" s="32"/>
      <c r="F287" s="32"/>
      <c r="G287" s="32"/>
      <c r="H287" s="32"/>
      <c r="I287" s="18"/>
      <c r="J287" s="19"/>
      <c r="K287" s="19"/>
      <c r="L287" s="19"/>
      <c r="M287" s="19" t="str">
        <f aca="false">IF(J287="","",J287+IF(K287="",0,K287)-IF(L287="",0,L287))</f>
        <v/>
      </c>
      <c r="N287" s="32"/>
      <c r="O287" s="19" t="str">
        <f aca="false">IF(M287="","",M287*0.5)</f>
        <v/>
      </c>
      <c r="P287" s="19"/>
      <c r="Q287" s="19" t="str">
        <f aca="false">IF(M287="","",M287-IF(P287="",0,P287))</f>
        <v/>
      </c>
      <c r="R287" s="18" t="str">
        <f aca="false">IF(M287="","",IF(Q287&lt;=0,"✓ PAID","OUTSTANDING"))</f>
        <v/>
      </c>
      <c r="S287" s="33"/>
      <c r="T287" s="34" t="str">
        <f aca="false">IF(S287="Yes",IF(B287&gt;=DATE(2025,6,1),200,100),"")</f>
        <v/>
      </c>
      <c r="U287" s="32"/>
      <c r="V287" s="18"/>
    </row>
    <row r="288" customFormat="false" ht="15" hidden="false" customHeight="false" outlineLevel="0" collapsed="false">
      <c r="A288" s="21" t="str">
        <f aca="false">IF(B288&lt;&gt;"",TEXT(ROW()-1,"000"),"")</f>
        <v/>
      </c>
      <c r="B288" s="25"/>
      <c r="C288" s="26" t="str">
        <f aca="false">IF(B288&lt;&gt;"",TEXT(B288,"MMMM YYYY"),"")</f>
        <v/>
      </c>
      <c r="D288" s="21"/>
      <c r="E288" s="27"/>
      <c r="F288" s="27"/>
      <c r="G288" s="27"/>
      <c r="H288" s="27"/>
      <c r="I288" s="21"/>
      <c r="J288" s="22"/>
      <c r="K288" s="22"/>
      <c r="L288" s="22"/>
      <c r="M288" s="22" t="str">
        <f aca="false">IF(J288="","",J288+IF(K288="",0,K288)-IF(L288="",0,L288))</f>
        <v/>
      </c>
      <c r="N288" s="27"/>
      <c r="O288" s="22" t="str">
        <f aca="false">IF(M288="","",M288*0.5)</f>
        <v/>
      </c>
      <c r="P288" s="22"/>
      <c r="Q288" s="22" t="str">
        <f aca="false">IF(M288="","",M288-IF(P288="",0,P288))</f>
        <v/>
      </c>
      <c r="R288" s="21" t="str">
        <f aca="false">IF(M288="","",IF(Q288&lt;=0,"✓ PAID","OUTSTANDING"))</f>
        <v/>
      </c>
      <c r="S288" s="28"/>
      <c r="T288" s="29" t="str">
        <f aca="false">IF(S288="Yes",IF(B288&gt;=DATE(2025,6,1),200,100),"")</f>
        <v/>
      </c>
      <c r="U288" s="27"/>
      <c r="V288" s="21"/>
    </row>
    <row r="289" customFormat="false" ht="15" hidden="false" customHeight="false" outlineLevel="0" collapsed="false">
      <c r="A289" s="18" t="str">
        <f aca="false">IF(B289&lt;&gt;"",TEXT(ROW()-1,"000"),"")</f>
        <v/>
      </c>
      <c r="B289" s="30"/>
      <c r="C289" s="31" t="str">
        <f aca="false">IF(B289&lt;&gt;"",TEXT(B289,"MMMM YYYY"),"")</f>
        <v/>
      </c>
      <c r="D289" s="18"/>
      <c r="E289" s="32"/>
      <c r="F289" s="32"/>
      <c r="G289" s="32"/>
      <c r="H289" s="32"/>
      <c r="I289" s="18"/>
      <c r="J289" s="19"/>
      <c r="K289" s="19"/>
      <c r="L289" s="19"/>
      <c r="M289" s="19" t="str">
        <f aca="false">IF(J289="","",J289+IF(K289="",0,K289)-IF(L289="",0,L289))</f>
        <v/>
      </c>
      <c r="N289" s="32"/>
      <c r="O289" s="19" t="str">
        <f aca="false">IF(M289="","",M289*0.5)</f>
        <v/>
      </c>
      <c r="P289" s="19"/>
      <c r="Q289" s="19" t="str">
        <f aca="false">IF(M289="","",M289-IF(P289="",0,P289))</f>
        <v/>
      </c>
      <c r="R289" s="18" t="str">
        <f aca="false">IF(M289="","",IF(Q289&lt;=0,"✓ PAID","OUTSTANDING"))</f>
        <v/>
      </c>
      <c r="S289" s="33"/>
      <c r="T289" s="34" t="str">
        <f aca="false">IF(S289="Yes",IF(B289&gt;=DATE(2025,6,1),200,100),"")</f>
        <v/>
      </c>
      <c r="U289" s="32"/>
      <c r="V289" s="18"/>
    </row>
    <row r="290" customFormat="false" ht="15" hidden="false" customHeight="false" outlineLevel="0" collapsed="false">
      <c r="A290" s="21" t="str">
        <f aca="false">IF(B290&lt;&gt;"",TEXT(ROW()-1,"000"),"")</f>
        <v/>
      </c>
      <c r="B290" s="25"/>
      <c r="C290" s="26" t="str">
        <f aca="false">IF(B290&lt;&gt;"",TEXT(B290,"MMMM YYYY"),"")</f>
        <v/>
      </c>
      <c r="D290" s="21"/>
      <c r="E290" s="27"/>
      <c r="F290" s="27"/>
      <c r="G290" s="27"/>
      <c r="H290" s="27"/>
      <c r="I290" s="21"/>
      <c r="J290" s="22"/>
      <c r="K290" s="22"/>
      <c r="L290" s="22"/>
      <c r="M290" s="22" t="str">
        <f aca="false">IF(J290="","",J290+IF(K290="",0,K290)-IF(L290="",0,L290))</f>
        <v/>
      </c>
      <c r="N290" s="27"/>
      <c r="O290" s="22" t="str">
        <f aca="false">IF(M290="","",M290*0.5)</f>
        <v/>
      </c>
      <c r="P290" s="22"/>
      <c r="Q290" s="22" t="str">
        <f aca="false">IF(M290="","",M290-IF(P290="",0,P290))</f>
        <v/>
      </c>
      <c r="R290" s="21" t="str">
        <f aca="false">IF(M290="","",IF(Q290&lt;=0,"✓ PAID","OUTSTANDING"))</f>
        <v/>
      </c>
      <c r="S290" s="28"/>
      <c r="T290" s="29" t="str">
        <f aca="false">IF(S290="Yes",IF(B290&gt;=DATE(2025,6,1),200,100),"")</f>
        <v/>
      </c>
      <c r="U290" s="27"/>
      <c r="V290" s="21"/>
    </row>
    <row r="291" customFormat="false" ht="15" hidden="false" customHeight="false" outlineLevel="0" collapsed="false">
      <c r="A291" s="18" t="str">
        <f aca="false">IF(B291&lt;&gt;"",TEXT(ROW()-1,"000"),"")</f>
        <v/>
      </c>
      <c r="B291" s="30"/>
      <c r="C291" s="31" t="str">
        <f aca="false">IF(B291&lt;&gt;"",TEXT(B291,"MMMM YYYY"),"")</f>
        <v/>
      </c>
      <c r="D291" s="18"/>
      <c r="E291" s="32"/>
      <c r="F291" s="32"/>
      <c r="G291" s="32"/>
      <c r="H291" s="32"/>
      <c r="I291" s="18"/>
      <c r="J291" s="19"/>
      <c r="K291" s="19"/>
      <c r="L291" s="19"/>
      <c r="M291" s="19" t="str">
        <f aca="false">IF(J291="","",J291+IF(K291="",0,K291)-IF(L291="",0,L291))</f>
        <v/>
      </c>
      <c r="N291" s="32"/>
      <c r="O291" s="19" t="str">
        <f aca="false">IF(M291="","",M291*0.5)</f>
        <v/>
      </c>
      <c r="P291" s="19"/>
      <c r="Q291" s="19" t="str">
        <f aca="false">IF(M291="","",M291-IF(P291="",0,P291))</f>
        <v/>
      </c>
      <c r="R291" s="18" t="str">
        <f aca="false">IF(M291="","",IF(Q291&lt;=0,"✓ PAID","OUTSTANDING"))</f>
        <v/>
      </c>
      <c r="S291" s="33"/>
      <c r="T291" s="34" t="str">
        <f aca="false">IF(S291="Yes",IF(B291&gt;=DATE(2025,6,1),200,100),"")</f>
        <v/>
      </c>
      <c r="U291" s="32"/>
      <c r="V291" s="18"/>
    </row>
    <row r="292" customFormat="false" ht="15" hidden="false" customHeight="false" outlineLevel="0" collapsed="false">
      <c r="A292" s="21" t="str">
        <f aca="false">IF(B292&lt;&gt;"",TEXT(ROW()-1,"000"),"")</f>
        <v/>
      </c>
      <c r="B292" s="25"/>
      <c r="C292" s="26" t="str">
        <f aca="false">IF(B292&lt;&gt;"",TEXT(B292,"MMMM YYYY"),"")</f>
        <v/>
      </c>
      <c r="D292" s="21"/>
      <c r="E292" s="27"/>
      <c r="F292" s="27"/>
      <c r="G292" s="27"/>
      <c r="H292" s="27"/>
      <c r="I292" s="21"/>
      <c r="J292" s="22"/>
      <c r="K292" s="22"/>
      <c r="L292" s="22"/>
      <c r="M292" s="22" t="str">
        <f aca="false">IF(J292="","",J292+IF(K292="",0,K292)-IF(L292="",0,L292))</f>
        <v/>
      </c>
      <c r="N292" s="27"/>
      <c r="O292" s="22" t="str">
        <f aca="false">IF(M292="","",M292*0.5)</f>
        <v/>
      </c>
      <c r="P292" s="22"/>
      <c r="Q292" s="22" t="str">
        <f aca="false">IF(M292="","",M292-IF(P292="",0,P292))</f>
        <v/>
      </c>
      <c r="R292" s="21" t="str">
        <f aca="false">IF(M292="","",IF(Q292&lt;=0,"✓ PAID","OUTSTANDING"))</f>
        <v/>
      </c>
      <c r="S292" s="28"/>
      <c r="T292" s="29" t="str">
        <f aca="false">IF(S292="Yes",IF(B292&gt;=DATE(2025,6,1),200,100),"")</f>
        <v/>
      </c>
      <c r="U292" s="27"/>
      <c r="V292" s="21"/>
    </row>
    <row r="293" customFormat="false" ht="15" hidden="false" customHeight="false" outlineLevel="0" collapsed="false">
      <c r="A293" s="18" t="str">
        <f aca="false">IF(B293&lt;&gt;"",TEXT(ROW()-1,"000"),"")</f>
        <v/>
      </c>
      <c r="B293" s="30"/>
      <c r="C293" s="31" t="str">
        <f aca="false">IF(B293&lt;&gt;"",TEXT(B293,"MMMM YYYY"),"")</f>
        <v/>
      </c>
      <c r="D293" s="18"/>
      <c r="E293" s="32"/>
      <c r="F293" s="32"/>
      <c r="G293" s="32"/>
      <c r="H293" s="32"/>
      <c r="I293" s="18"/>
      <c r="J293" s="19"/>
      <c r="K293" s="19"/>
      <c r="L293" s="19"/>
      <c r="M293" s="19" t="str">
        <f aca="false">IF(J293="","",J293+IF(K293="",0,K293)-IF(L293="",0,L293))</f>
        <v/>
      </c>
      <c r="N293" s="32"/>
      <c r="O293" s="19" t="str">
        <f aca="false">IF(M293="","",M293*0.5)</f>
        <v/>
      </c>
      <c r="P293" s="19"/>
      <c r="Q293" s="19" t="str">
        <f aca="false">IF(M293="","",M293-IF(P293="",0,P293))</f>
        <v/>
      </c>
      <c r="R293" s="18" t="str">
        <f aca="false">IF(M293="","",IF(Q293&lt;=0,"✓ PAID","OUTSTANDING"))</f>
        <v/>
      </c>
      <c r="S293" s="33"/>
      <c r="T293" s="34" t="str">
        <f aca="false">IF(S293="Yes",IF(B293&gt;=DATE(2025,6,1),200,100),"")</f>
        <v/>
      </c>
      <c r="U293" s="32"/>
      <c r="V293" s="18"/>
    </row>
    <row r="294" customFormat="false" ht="15" hidden="false" customHeight="false" outlineLevel="0" collapsed="false">
      <c r="A294" s="21" t="str">
        <f aca="false">IF(B294&lt;&gt;"",TEXT(ROW()-1,"000"),"")</f>
        <v/>
      </c>
      <c r="B294" s="25"/>
      <c r="C294" s="26" t="str">
        <f aca="false">IF(B294&lt;&gt;"",TEXT(B294,"MMMM YYYY"),"")</f>
        <v/>
      </c>
      <c r="D294" s="21"/>
      <c r="E294" s="27"/>
      <c r="F294" s="27"/>
      <c r="G294" s="27"/>
      <c r="H294" s="27"/>
      <c r="I294" s="21"/>
      <c r="J294" s="22"/>
      <c r="K294" s="22"/>
      <c r="L294" s="22"/>
      <c r="M294" s="22" t="str">
        <f aca="false">IF(J294="","",J294+IF(K294="",0,K294)-IF(L294="",0,L294))</f>
        <v/>
      </c>
      <c r="N294" s="27"/>
      <c r="O294" s="22" t="str">
        <f aca="false">IF(M294="","",M294*0.5)</f>
        <v/>
      </c>
      <c r="P294" s="22"/>
      <c r="Q294" s="22" t="str">
        <f aca="false">IF(M294="","",M294-IF(P294="",0,P294))</f>
        <v/>
      </c>
      <c r="R294" s="21" t="str">
        <f aca="false">IF(M294="","",IF(Q294&lt;=0,"✓ PAID","OUTSTANDING"))</f>
        <v/>
      </c>
      <c r="S294" s="28"/>
      <c r="T294" s="29" t="str">
        <f aca="false">IF(S294="Yes",IF(B294&gt;=DATE(2025,6,1),200,100),"")</f>
        <v/>
      </c>
      <c r="U294" s="27"/>
      <c r="V294" s="21"/>
    </row>
    <row r="295" customFormat="false" ht="15" hidden="false" customHeight="false" outlineLevel="0" collapsed="false">
      <c r="A295" s="18" t="str">
        <f aca="false">IF(B295&lt;&gt;"",TEXT(ROW()-1,"000"),"")</f>
        <v/>
      </c>
      <c r="B295" s="30"/>
      <c r="C295" s="31" t="str">
        <f aca="false">IF(B295&lt;&gt;"",TEXT(B295,"MMMM YYYY"),"")</f>
        <v/>
      </c>
      <c r="D295" s="18"/>
      <c r="E295" s="32"/>
      <c r="F295" s="32"/>
      <c r="G295" s="32"/>
      <c r="H295" s="32"/>
      <c r="I295" s="18"/>
      <c r="J295" s="19"/>
      <c r="K295" s="19"/>
      <c r="L295" s="19"/>
      <c r="M295" s="19" t="str">
        <f aca="false">IF(J295="","",J295+IF(K295="",0,K295)-IF(L295="",0,L295))</f>
        <v/>
      </c>
      <c r="N295" s="32"/>
      <c r="O295" s="19" t="str">
        <f aca="false">IF(M295="","",M295*0.5)</f>
        <v/>
      </c>
      <c r="P295" s="19"/>
      <c r="Q295" s="19" t="str">
        <f aca="false">IF(M295="","",M295-IF(P295="",0,P295))</f>
        <v/>
      </c>
      <c r="R295" s="18" t="str">
        <f aca="false">IF(M295="","",IF(Q295&lt;=0,"✓ PAID","OUTSTANDING"))</f>
        <v/>
      </c>
      <c r="S295" s="33"/>
      <c r="T295" s="34" t="str">
        <f aca="false">IF(S295="Yes",IF(B295&gt;=DATE(2025,6,1),200,100),"")</f>
        <v/>
      </c>
      <c r="U295" s="32"/>
      <c r="V295" s="18"/>
    </row>
    <row r="296" customFormat="false" ht="15" hidden="false" customHeight="false" outlineLevel="0" collapsed="false">
      <c r="A296" s="21" t="str">
        <f aca="false">IF(B296&lt;&gt;"",TEXT(ROW()-1,"000"),"")</f>
        <v/>
      </c>
      <c r="B296" s="25"/>
      <c r="C296" s="26" t="str">
        <f aca="false">IF(B296&lt;&gt;"",TEXT(B296,"MMMM YYYY"),"")</f>
        <v/>
      </c>
      <c r="D296" s="21"/>
      <c r="E296" s="27"/>
      <c r="F296" s="27"/>
      <c r="G296" s="27"/>
      <c r="H296" s="27"/>
      <c r="I296" s="21"/>
      <c r="J296" s="22"/>
      <c r="K296" s="22"/>
      <c r="L296" s="22"/>
      <c r="M296" s="22" t="str">
        <f aca="false">IF(J296="","",J296+IF(K296="",0,K296)-IF(L296="",0,L296))</f>
        <v/>
      </c>
      <c r="N296" s="27"/>
      <c r="O296" s="22" t="str">
        <f aca="false">IF(M296="","",M296*0.5)</f>
        <v/>
      </c>
      <c r="P296" s="22"/>
      <c r="Q296" s="22" t="str">
        <f aca="false">IF(M296="","",M296-IF(P296="",0,P296))</f>
        <v/>
      </c>
      <c r="R296" s="21" t="str">
        <f aca="false">IF(M296="","",IF(Q296&lt;=0,"✓ PAID","OUTSTANDING"))</f>
        <v/>
      </c>
      <c r="S296" s="28"/>
      <c r="T296" s="29" t="str">
        <f aca="false">IF(S296="Yes",IF(B296&gt;=DATE(2025,6,1),200,100),"")</f>
        <v/>
      </c>
      <c r="U296" s="27"/>
      <c r="V296" s="21"/>
    </row>
    <row r="297" customFormat="false" ht="15" hidden="false" customHeight="false" outlineLevel="0" collapsed="false">
      <c r="A297" s="18" t="str">
        <f aca="false">IF(B297&lt;&gt;"",TEXT(ROW()-1,"000"),"")</f>
        <v/>
      </c>
      <c r="B297" s="30"/>
      <c r="C297" s="31" t="str">
        <f aca="false">IF(B297&lt;&gt;"",TEXT(B297,"MMMM YYYY"),"")</f>
        <v/>
      </c>
      <c r="D297" s="18"/>
      <c r="E297" s="32"/>
      <c r="F297" s="32"/>
      <c r="G297" s="32"/>
      <c r="H297" s="32"/>
      <c r="I297" s="18"/>
      <c r="J297" s="19"/>
      <c r="K297" s="19"/>
      <c r="L297" s="19"/>
      <c r="M297" s="19" t="str">
        <f aca="false">IF(J297="","",J297+IF(K297="",0,K297)-IF(L297="",0,L297))</f>
        <v/>
      </c>
      <c r="N297" s="32"/>
      <c r="O297" s="19" t="str">
        <f aca="false">IF(M297="","",M297*0.5)</f>
        <v/>
      </c>
      <c r="P297" s="19"/>
      <c r="Q297" s="19" t="str">
        <f aca="false">IF(M297="","",M297-IF(P297="",0,P297))</f>
        <v/>
      </c>
      <c r="R297" s="18" t="str">
        <f aca="false">IF(M297="","",IF(Q297&lt;=0,"✓ PAID","OUTSTANDING"))</f>
        <v/>
      </c>
      <c r="S297" s="33"/>
      <c r="T297" s="34" t="str">
        <f aca="false">IF(S297="Yes",IF(B297&gt;=DATE(2025,6,1),200,100),"")</f>
        <v/>
      </c>
      <c r="U297" s="32"/>
      <c r="V297" s="18"/>
    </row>
    <row r="298" customFormat="false" ht="15" hidden="false" customHeight="false" outlineLevel="0" collapsed="false">
      <c r="A298" s="21" t="str">
        <f aca="false">IF(B298&lt;&gt;"",TEXT(ROW()-1,"000"),"")</f>
        <v/>
      </c>
      <c r="B298" s="25"/>
      <c r="C298" s="26" t="str">
        <f aca="false">IF(B298&lt;&gt;"",TEXT(B298,"MMMM YYYY"),"")</f>
        <v/>
      </c>
      <c r="D298" s="21"/>
      <c r="E298" s="27"/>
      <c r="F298" s="27"/>
      <c r="G298" s="27"/>
      <c r="H298" s="27"/>
      <c r="I298" s="21"/>
      <c r="J298" s="22"/>
      <c r="K298" s="22"/>
      <c r="L298" s="22"/>
      <c r="M298" s="22" t="str">
        <f aca="false">IF(J298="","",J298+IF(K298="",0,K298)-IF(L298="",0,L298))</f>
        <v/>
      </c>
      <c r="N298" s="27"/>
      <c r="O298" s="22" t="str">
        <f aca="false">IF(M298="","",M298*0.5)</f>
        <v/>
      </c>
      <c r="P298" s="22"/>
      <c r="Q298" s="22" t="str">
        <f aca="false">IF(M298="","",M298-IF(P298="",0,P298))</f>
        <v/>
      </c>
      <c r="R298" s="21" t="str">
        <f aca="false">IF(M298="","",IF(Q298&lt;=0,"✓ PAID","OUTSTANDING"))</f>
        <v/>
      </c>
      <c r="S298" s="28"/>
      <c r="T298" s="29" t="str">
        <f aca="false">IF(S298="Yes",IF(B298&gt;=DATE(2025,6,1),200,100),"")</f>
        <v/>
      </c>
      <c r="U298" s="27"/>
      <c r="V298" s="21"/>
    </row>
    <row r="299" customFormat="false" ht="15" hidden="false" customHeight="false" outlineLevel="0" collapsed="false">
      <c r="A299" s="18" t="str">
        <f aca="false">IF(B299&lt;&gt;"",TEXT(ROW()-1,"000"),"")</f>
        <v/>
      </c>
      <c r="B299" s="30"/>
      <c r="C299" s="31" t="str">
        <f aca="false">IF(B299&lt;&gt;"",TEXT(B299,"MMMM YYYY"),"")</f>
        <v/>
      </c>
      <c r="D299" s="18"/>
      <c r="E299" s="32"/>
      <c r="F299" s="32"/>
      <c r="G299" s="32"/>
      <c r="H299" s="32"/>
      <c r="I299" s="18"/>
      <c r="J299" s="19"/>
      <c r="K299" s="19"/>
      <c r="L299" s="19"/>
      <c r="M299" s="19" t="str">
        <f aca="false">IF(J299="","",J299+IF(K299="",0,K299)-IF(L299="",0,L299))</f>
        <v/>
      </c>
      <c r="N299" s="32"/>
      <c r="O299" s="19" t="str">
        <f aca="false">IF(M299="","",M299*0.5)</f>
        <v/>
      </c>
      <c r="P299" s="19"/>
      <c r="Q299" s="19" t="str">
        <f aca="false">IF(M299="","",M299-IF(P299="",0,P299))</f>
        <v/>
      </c>
      <c r="R299" s="18" t="str">
        <f aca="false">IF(M299="","",IF(Q299&lt;=0,"✓ PAID","OUTSTANDING"))</f>
        <v/>
      </c>
      <c r="S299" s="33"/>
      <c r="T299" s="34" t="str">
        <f aca="false">IF(S299="Yes",IF(B299&gt;=DATE(2025,6,1),200,100),"")</f>
        <v/>
      </c>
      <c r="U299" s="32"/>
      <c r="V299" s="18"/>
    </row>
    <row r="300" customFormat="false" ht="15" hidden="false" customHeight="false" outlineLevel="0" collapsed="false">
      <c r="A300" s="21" t="str">
        <f aca="false">IF(B300&lt;&gt;"",TEXT(ROW()-1,"000"),"")</f>
        <v/>
      </c>
      <c r="B300" s="25"/>
      <c r="C300" s="26" t="str">
        <f aca="false">IF(B300&lt;&gt;"",TEXT(B300,"MMMM YYYY"),"")</f>
        <v/>
      </c>
      <c r="D300" s="21"/>
      <c r="E300" s="27"/>
      <c r="F300" s="27"/>
      <c r="G300" s="27"/>
      <c r="H300" s="27"/>
      <c r="I300" s="21"/>
      <c r="J300" s="22"/>
      <c r="K300" s="22"/>
      <c r="L300" s="22"/>
      <c r="M300" s="22" t="str">
        <f aca="false">IF(J300="","",J300+IF(K300="",0,K300)-IF(L300="",0,L300))</f>
        <v/>
      </c>
      <c r="N300" s="27"/>
      <c r="O300" s="22" t="str">
        <f aca="false">IF(M300="","",M300*0.5)</f>
        <v/>
      </c>
      <c r="P300" s="22"/>
      <c r="Q300" s="22" t="str">
        <f aca="false">IF(M300="","",M300-IF(P300="",0,P300))</f>
        <v/>
      </c>
      <c r="R300" s="21" t="str">
        <f aca="false">IF(M300="","",IF(Q300&lt;=0,"✓ PAID","OUTSTANDING"))</f>
        <v/>
      </c>
      <c r="S300" s="28"/>
      <c r="T300" s="29" t="str">
        <f aca="false">IF(S300="Yes",IF(B300&gt;=DATE(2025,6,1),200,100),"")</f>
        <v/>
      </c>
      <c r="U300" s="27"/>
      <c r="V300" s="21"/>
    </row>
    <row r="301" customFormat="false" ht="15" hidden="false" customHeight="false" outlineLevel="0" collapsed="false">
      <c r="A301" s="18" t="str">
        <f aca="false">IF(B301&lt;&gt;"",TEXT(ROW()-1,"000"),"")</f>
        <v/>
      </c>
      <c r="B301" s="30"/>
      <c r="C301" s="31" t="str">
        <f aca="false">IF(B301&lt;&gt;"",TEXT(B301,"MMMM YYYY"),"")</f>
        <v/>
      </c>
      <c r="D301" s="18"/>
      <c r="E301" s="32"/>
      <c r="F301" s="32"/>
      <c r="G301" s="32"/>
      <c r="H301" s="32"/>
      <c r="I301" s="18"/>
      <c r="J301" s="19"/>
      <c r="K301" s="19"/>
      <c r="L301" s="19"/>
      <c r="M301" s="19" t="str">
        <f aca="false">IF(J301="","",J301+IF(K301="",0,K301)-IF(L301="",0,L301))</f>
        <v/>
      </c>
      <c r="N301" s="32"/>
      <c r="O301" s="19" t="str">
        <f aca="false">IF(M301="","",M301*0.5)</f>
        <v/>
      </c>
      <c r="P301" s="19"/>
      <c r="Q301" s="19" t="str">
        <f aca="false">IF(M301="","",M301-IF(P301="",0,P301))</f>
        <v/>
      </c>
      <c r="R301" s="18" t="str">
        <f aca="false">IF(M301="","",IF(Q301&lt;=0,"✓ PAID","OUTSTANDING"))</f>
        <v/>
      </c>
      <c r="S301" s="33"/>
      <c r="T301" s="34" t="str">
        <f aca="false">IF(S301="Yes",IF(B301&gt;=DATE(2025,6,1),200,100),"")</f>
        <v/>
      </c>
      <c r="U301" s="32"/>
      <c r="V301" s="18"/>
    </row>
    <row r="302" customFormat="false" ht="15" hidden="false" customHeight="false" outlineLevel="0" collapsed="false">
      <c r="A302" s="21" t="str">
        <f aca="false">IF(B302&lt;&gt;"",TEXT(ROW()-1,"000"),"")</f>
        <v/>
      </c>
      <c r="B302" s="25"/>
      <c r="C302" s="26" t="str">
        <f aca="false">IF(B302&lt;&gt;"",TEXT(B302,"MMMM YYYY"),"")</f>
        <v/>
      </c>
      <c r="D302" s="21"/>
      <c r="E302" s="27"/>
      <c r="F302" s="27"/>
      <c r="G302" s="27"/>
      <c r="H302" s="27"/>
      <c r="I302" s="21"/>
      <c r="J302" s="22"/>
      <c r="K302" s="22"/>
      <c r="L302" s="22"/>
      <c r="M302" s="22" t="str">
        <f aca="false">IF(J302="","",J302+IF(K302="",0,K302)-IF(L302="",0,L302))</f>
        <v/>
      </c>
      <c r="N302" s="27"/>
      <c r="O302" s="22" t="str">
        <f aca="false">IF(M302="","",M302*0.5)</f>
        <v/>
      </c>
      <c r="P302" s="22"/>
      <c r="Q302" s="22" t="str">
        <f aca="false">IF(M302="","",M302-IF(P302="",0,P302))</f>
        <v/>
      </c>
      <c r="R302" s="21" t="str">
        <f aca="false">IF(M302="","",IF(Q302&lt;=0,"✓ PAID","OUTSTANDING"))</f>
        <v/>
      </c>
      <c r="S302" s="28"/>
      <c r="T302" s="29" t="str">
        <f aca="false">IF(S302="Yes",IF(B302&gt;=DATE(2025,6,1),200,100),"")</f>
        <v/>
      </c>
      <c r="U302" s="27"/>
      <c r="V302" s="21"/>
    </row>
    <row r="303" customFormat="false" ht="15" hidden="false" customHeight="false" outlineLevel="0" collapsed="false">
      <c r="A303" s="18" t="str">
        <f aca="false">IF(B303&lt;&gt;"",TEXT(ROW()-1,"000"),"")</f>
        <v/>
      </c>
      <c r="B303" s="30"/>
      <c r="C303" s="31" t="str">
        <f aca="false">IF(B303&lt;&gt;"",TEXT(B303,"MMMM YYYY"),"")</f>
        <v/>
      </c>
      <c r="D303" s="18"/>
      <c r="E303" s="32"/>
      <c r="F303" s="32"/>
      <c r="G303" s="32"/>
      <c r="H303" s="32"/>
      <c r="I303" s="18"/>
      <c r="J303" s="19"/>
      <c r="K303" s="19"/>
      <c r="L303" s="19"/>
      <c r="M303" s="19" t="str">
        <f aca="false">IF(J303="","",J303+IF(K303="",0,K303)-IF(L303="",0,L303))</f>
        <v/>
      </c>
      <c r="N303" s="32"/>
      <c r="O303" s="19" t="str">
        <f aca="false">IF(M303="","",M303*0.5)</f>
        <v/>
      </c>
      <c r="P303" s="19"/>
      <c r="Q303" s="19" t="str">
        <f aca="false">IF(M303="","",M303-IF(P303="",0,P303))</f>
        <v/>
      </c>
      <c r="R303" s="18" t="str">
        <f aca="false">IF(M303="","",IF(Q303&lt;=0,"✓ PAID","OUTSTANDING"))</f>
        <v/>
      </c>
      <c r="S303" s="33"/>
      <c r="T303" s="34" t="str">
        <f aca="false">IF(S303="Yes",IF(B303&gt;=DATE(2025,6,1),200,100),"")</f>
        <v/>
      </c>
      <c r="U303" s="32"/>
      <c r="V303" s="18"/>
    </row>
    <row r="304" customFormat="false" ht="15" hidden="false" customHeight="false" outlineLevel="0" collapsed="false">
      <c r="A304" s="21" t="str">
        <f aca="false">IF(B304&lt;&gt;"",TEXT(ROW()-1,"000"),"")</f>
        <v/>
      </c>
      <c r="B304" s="25"/>
      <c r="C304" s="26" t="str">
        <f aca="false">IF(B304&lt;&gt;"",TEXT(B304,"MMMM YYYY"),"")</f>
        <v/>
      </c>
      <c r="D304" s="21"/>
      <c r="E304" s="27"/>
      <c r="F304" s="27"/>
      <c r="G304" s="27"/>
      <c r="H304" s="27"/>
      <c r="I304" s="21"/>
      <c r="J304" s="22"/>
      <c r="K304" s="22"/>
      <c r="L304" s="22"/>
      <c r="M304" s="22" t="str">
        <f aca="false">IF(J304="","",J304+IF(K304="",0,K304)-IF(L304="",0,L304))</f>
        <v/>
      </c>
      <c r="N304" s="27"/>
      <c r="O304" s="22" t="str">
        <f aca="false">IF(M304="","",M304*0.5)</f>
        <v/>
      </c>
      <c r="P304" s="22"/>
      <c r="Q304" s="22" t="str">
        <f aca="false">IF(M304="","",M304-IF(P304="",0,P304))</f>
        <v/>
      </c>
      <c r="R304" s="21" t="str">
        <f aca="false">IF(M304="","",IF(Q304&lt;=0,"✓ PAID","OUTSTANDING"))</f>
        <v/>
      </c>
      <c r="S304" s="28"/>
      <c r="T304" s="29" t="str">
        <f aca="false">IF(S304="Yes",IF(B304&gt;=DATE(2025,6,1),200,100),"")</f>
        <v/>
      </c>
      <c r="U304" s="27"/>
      <c r="V304" s="21"/>
    </row>
    <row r="305" customFormat="false" ht="15" hidden="false" customHeight="false" outlineLevel="0" collapsed="false">
      <c r="A305" s="18" t="str">
        <f aca="false">IF(B305&lt;&gt;"",TEXT(ROW()-1,"000"),"")</f>
        <v/>
      </c>
      <c r="B305" s="30"/>
      <c r="C305" s="31" t="str">
        <f aca="false">IF(B305&lt;&gt;"",TEXT(B305,"MMMM YYYY"),"")</f>
        <v/>
      </c>
      <c r="D305" s="18"/>
      <c r="E305" s="32"/>
      <c r="F305" s="32"/>
      <c r="G305" s="32"/>
      <c r="H305" s="32"/>
      <c r="I305" s="18"/>
      <c r="J305" s="19"/>
      <c r="K305" s="19"/>
      <c r="L305" s="19"/>
      <c r="M305" s="19" t="str">
        <f aca="false">IF(J305="","",J305+IF(K305="",0,K305)-IF(L305="",0,L305))</f>
        <v/>
      </c>
      <c r="N305" s="32"/>
      <c r="O305" s="19" t="str">
        <f aca="false">IF(M305="","",M305*0.5)</f>
        <v/>
      </c>
      <c r="P305" s="19"/>
      <c r="Q305" s="19" t="str">
        <f aca="false">IF(M305="","",M305-IF(P305="",0,P305))</f>
        <v/>
      </c>
      <c r="R305" s="18" t="str">
        <f aca="false">IF(M305="","",IF(Q305&lt;=0,"✓ PAID","OUTSTANDING"))</f>
        <v/>
      </c>
      <c r="S305" s="33"/>
      <c r="T305" s="34" t="str">
        <f aca="false">IF(S305="Yes",IF(B305&gt;=DATE(2025,6,1),200,100),"")</f>
        <v/>
      </c>
      <c r="U305" s="32"/>
      <c r="V305" s="18"/>
    </row>
    <row r="306" customFormat="false" ht="15" hidden="false" customHeight="false" outlineLevel="0" collapsed="false">
      <c r="A306" s="21" t="str">
        <f aca="false">IF(B306&lt;&gt;"",TEXT(ROW()-1,"000"),"")</f>
        <v/>
      </c>
      <c r="B306" s="25"/>
      <c r="C306" s="26" t="str">
        <f aca="false">IF(B306&lt;&gt;"",TEXT(B306,"MMMM YYYY"),"")</f>
        <v/>
      </c>
      <c r="D306" s="21"/>
      <c r="E306" s="27"/>
      <c r="F306" s="27"/>
      <c r="G306" s="27"/>
      <c r="H306" s="27"/>
      <c r="I306" s="21"/>
      <c r="J306" s="22"/>
      <c r="K306" s="22"/>
      <c r="L306" s="22"/>
      <c r="M306" s="22" t="str">
        <f aca="false">IF(J306="","",J306+IF(K306="",0,K306)-IF(L306="",0,L306))</f>
        <v/>
      </c>
      <c r="N306" s="27"/>
      <c r="O306" s="22" t="str">
        <f aca="false">IF(M306="","",M306*0.5)</f>
        <v/>
      </c>
      <c r="P306" s="22"/>
      <c r="Q306" s="22" t="str">
        <f aca="false">IF(M306="","",M306-IF(P306="",0,P306))</f>
        <v/>
      </c>
      <c r="R306" s="21" t="str">
        <f aca="false">IF(M306="","",IF(Q306&lt;=0,"✓ PAID","OUTSTANDING"))</f>
        <v/>
      </c>
      <c r="S306" s="28"/>
      <c r="T306" s="29" t="str">
        <f aca="false">IF(S306="Yes",IF(B306&gt;=DATE(2025,6,1),200,100),"")</f>
        <v/>
      </c>
      <c r="U306" s="27"/>
      <c r="V306" s="21"/>
    </row>
    <row r="307" customFormat="false" ht="15" hidden="false" customHeight="false" outlineLevel="0" collapsed="false">
      <c r="A307" s="18" t="str">
        <f aca="false">IF(B307&lt;&gt;"",TEXT(ROW()-1,"000"),"")</f>
        <v/>
      </c>
      <c r="B307" s="30"/>
      <c r="C307" s="31" t="str">
        <f aca="false">IF(B307&lt;&gt;"",TEXT(B307,"MMMM YYYY"),"")</f>
        <v/>
      </c>
      <c r="D307" s="18"/>
      <c r="E307" s="32"/>
      <c r="F307" s="32"/>
      <c r="G307" s="32"/>
      <c r="H307" s="32"/>
      <c r="I307" s="18"/>
      <c r="J307" s="19"/>
      <c r="K307" s="19"/>
      <c r="L307" s="19"/>
      <c r="M307" s="19" t="str">
        <f aca="false">IF(J307="","",J307+IF(K307="",0,K307)-IF(L307="",0,L307))</f>
        <v/>
      </c>
      <c r="N307" s="32"/>
      <c r="O307" s="19" t="str">
        <f aca="false">IF(M307="","",M307*0.5)</f>
        <v/>
      </c>
      <c r="P307" s="19"/>
      <c r="Q307" s="19" t="str">
        <f aca="false">IF(M307="","",M307-IF(P307="",0,P307))</f>
        <v/>
      </c>
      <c r="R307" s="18" t="str">
        <f aca="false">IF(M307="","",IF(Q307&lt;=0,"✓ PAID","OUTSTANDING"))</f>
        <v/>
      </c>
      <c r="S307" s="33"/>
      <c r="T307" s="34" t="str">
        <f aca="false">IF(S307="Yes",IF(B307&gt;=DATE(2025,6,1),200,100),"")</f>
        <v/>
      </c>
      <c r="U307" s="32"/>
      <c r="V307" s="18"/>
    </row>
    <row r="308" customFormat="false" ht="15" hidden="false" customHeight="false" outlineLevel="0" collapsed="false">
      <c r="A308" s="21" t="str">
        <f aca="false">IF(B308&lt;&gt;"",TEXT(ROW()-1,"000"),"")</f>
        <v/>
      </c>
      <c r="B308" s="25"/>
      <c r="C308" s="26" t="str">
        <f aca="false">IF(B308&lt;&gt;"",TEXT(B308,"MMMM YYYY"),"")</f>
        <v/>
      </c>
      <c r="D308" s="21"/>
      <c r="E308" s="27"/>
      <c r="F308" s="27"/>
      <c r="G308" s="27"/>
      <c r="H308" s="27"/>
      <c r="I308" s="21"/>
      <c r="J308" s="22"/>
      <c r="K308" s="22"/>
      <c r="L308" s="22"/>
      <c r="M308" s="22" t="str">
        <f aca="false">IF(J308="","",J308+IF(K308="",0,K308)-IF(L308="",0,L308))</f>
        <v/>
      </c>
      <c r="N308" s="27"/>
      <c r="O308" s="22" t="str">
        <f aca="false">IF(M308="","",M308*0.5)</f>
        <v/>
      </c>
      <c r="P308" s="22"/>
      <c r="Q308" s="22" t="str">
        <f aca="false">IF(M308="","",M308-IF(P308="",0,P308))</f>
        <v/>
      </c>
      <c r="R308" s="21" t="str">
        <f aca="false">IF(M308="","",IF(Q308&lt;=0,"✓ PAID","OUTSTANDING"))</f>
        <v/>
      </c>
      <c r="S308" s="28"/>
      <c r="T308" s="29" t="str">
        <f aca="false">IF(S308="Yes",IF(B308&gt;=DATE(2025,6,1),200,100),"")</f>
        <v/>
      </c>
      <c r="U308" s="27"/>
      <c r="V308" s="21"/>
    </row>
    <row r="309" customFormat="false" ht="15" hidden="false" customHeight="false" outlineLevel="0" collapsed="false">
      <c r="A309" s="18" t="str">
        <f aca="false">IF(B309&lt;&gt;"",TEXT(ROW()-1,"000"),"")</f>
        <v/>
      </c>
      <c r="B309" s="30"/>
      <c r="C309" s="31" t="str">
        <f aca="false">IF(B309&lt;&gt;"",TEXT(B309,"MMMM YYYY"),"")</f>
        <v/>
      </c>
      <c r="D309" s="18"/>
      <c r="E309" s="32"/>
      <c r="F309" s="32"/>
      <c r="G309" s="32"/>
      <c r="H309" s="32"/>
      <c r="I309" s="18"/>
      <c r="J309" s="19"/>
      <c r="K309" s="19"/>
      <c r="L309" s="19"/>
      <c r="M309" s="19" t="str">
        <f aca="false">IF(J309="","",J309+IF(K309="",0,K309)-IF(L309="",0,L309))</f>
        <v/>
      </c>
      <c r="N309" s="32"/>
      <c r="O309" s="19" t="str">
        <f aca="false">IF(M309="","",M309*0.5)</f>
        <v/>
      </c>
      <c r="P309" s="19"/>
      <c r="Q309" s="19" t="str">
        <f aca="false">IF(M309="","",M309-IF(P309="",0,P309))</f>
        <v/>
      </c>
      <c r="R309" s="18" t="str">
        <f aca="false">IF(M309="","",IF(Q309&lt;=0,"✓ PAID","OUTSTANDING"))</f>
        <v/>
      </c>
      <c r="S309" s="33"/>
      <c r="T309" s="34" t="str">
        <f aca="false">IF(S309="Yes",IF(B309&gt;=DATE(2025,6,1),200,100),"")</f>
        <v/>
      </c>
      <c r="U309" s="32"/>
      <c r="V309" s="18"/>
    </row>
    <row r="310" customFormat="false" ht="15" hidden="false" customHeight="false" outlineLevel="0" collapsed="false">
      <c r="A310" s="21" t="str">
        <f aca="false">IF(B310&lt;&gt;"",TEXT(ROW()-1,"000"),"")</f>
        <v/>
      </c>
      <c r="B310" s="25"/>
      <c r="C310" s="26" t="str">
        <f aca="false">IF(B310&lt;&gt;"",TEXT(B310,"MMMM YYYY"),"")</f>
        <v/>
      </c>
      <c r="D310" s="21"/>
      <c r="E310" s="27"/>
      <c r="F310" s="27"/>
      <c r="G310" s="27"/>
      <c r="H310" s="27"/>
      <c r="I310" s="21"/>
      <c r="J310" s="22"/>
      <c r="K310" s="22"/>
      <c r="L310" s="22"/>
      <c r="M310" s="22" t="str">
        <f aca="false">IF(J310="","",J310+IF(K310="",0,K310)-IF(L310="",0,L310))</f>
        <v/>
      </c>
      <c r="N310" s="27"/>
      <c r="O310" s="22" t="str">
        <f aca="false">IF(M310="","",M310*0.5)</f>
        <v/>
      </c>
      <c r="P310" s="22"/>
      <c r="Q310" s="22" t="str">
        <f aca="false">IF(M310="","",M310-IF(P310="",0,P310))</f>
        <v/>
      </c>
      <c r="R310" s="21" t="str">
        <f aca="false">IF(M310="","",IF(Q310&lt;=0,"✓ PAID","OUTSTANDING"))</f>
        <v/>
      </c>
      <c r="S310" s="28"/>
      <c r="T310" s="29" t="str">
        <f aca="false">IF(S310="Yes",IF(B310&gt;=DATE(2025,6,1),200,100),"")</f>
        <v/>
      </c>
      <c r="U310" s="27"/>
      <c r="V310" s="21"/>
    </row>
    <row r="311" customFormat="false" ht="15" hidden="false" customHeight="false" outlineLevel="0" collapsed="false">
      <c r="A311" s="18" t="str">
        <f aca="false">IF(B311&lt;&gt;"",TEXT(ROW()-1,"000"),"")</f>
        <v/>
      </c>
      <c r="B311" s="30"/>
      <c r="C311" s="31" t="str">
        <f aca="false">IF(B311&lt;&gt;"",TEXT(B311,"MMMM YYYY"),"")</f>
        <v/>
      </c>
      <c r="D311" s="18"/>
      <c r="E311" s="32"/>
      <c r="F311" s="32"/>
      <c r="G311" s="32"/>
      <c r="H311" s="32"/>
      <c r="I311" s="18"/>
      <c r="J311" s="19"/>
      <c r="K311" s="19"/>
      <c r="L311" s="19"/>
      <c r="M311" s="19" t="str">
        <f aca="false">IF(J311="","",J311+IF(K311="",0,K311)-IF(L311="",0,L311))</f>
        <v/>
      </c>
      <c r="N311" s="32"/>
      <c r="O311" s="19" t="str">
        <f aca="false">IF(M311="","",M311*0.5)</f>
        <v/>
      </c>
      <c r="P311" s="19"/>
      <c r="Q311" s="19" t="str">
        <f aca="false">IF(M311="","",M311-IF(P311="",0,P311))</f>
        <v/>
      </c>
      <c r="R311" s="18" t="str">
        <f aca="false">IF(M311="","",IF(Q311&lt;=0,"✓ PAID","OUTSTANDING"))</f>
        <v/>
      </c>
      <c r="S311" s="33"/>
      <c r="T311" s="34" t="str">
        <f aca="false">IF(S311="Yes",IF(B311&gt;=DATE(2025,6,1),200,100),"")</f>
        <v/>
      </c>
      <c r="U311" s="32"/>
      <c r="V311" s="18"/>
    </row>
    <row r="312" customFormat="false" ht="15" hidden="false" customHeight="false" outlineLevel="0" collapsed="false">
      <c r="A312" s="21" t="str">
        <f aca="false">IF(B312&lt;&gt;"",TEXT(ROW()-1,"000"),"")</f>
        <v/>
      </c>
      <c r="B312" s="25"/>
      <c r="C312" s="26" t="str">
        <f aca="false">IF(B312&lt;&gt;"",TEXT(B312,"MMMM YYYY"),"")</f>
        <v/>
      </c>
      <c r="D312" s="21"/>
      <c r="E312" s="27"/>
      <c r="F312" s="27"/>
      <c r="G312" s="27"/>
      <c r="H312" s="27"/>
      <c r="I312" s="21"/>
      <c r="J312" s="22"/>
      <c r="K312" s="22"/>
      <c r="L312" s="22"/>
      <c r="M312" s="22" t="str">
        <f aca="false">IF(J312="","",J312+IF(K312="",0,K312)-IF(L312="",0,L312))</f>
        <v/>
      </c>
      <c r="N312" s="27"/>
      <c r="O312" s="22" t="str">
        <f aca="false">IF(M312="","",M312*0.5)</f>
        <v/>
      </c>
      <c r="P312" s="22"/>
      <c r="Q312" s="22" t="str">
        <f aca="false">IF(M312="","",M312-IF(P312="",0,P312))</f>
        <v/>
      </c>
      <c r="R312" s="21" t="str">
        <f aca="false">IF(M312="","",IF(Q312&lt;=0,"✓ PAID","OUTSTANDING"))</f>
        <v/>
      </c>
      <c r="S312" s="28"/>
      <c r="T312" s="29" t="str">
        <f aca="false">IF(S312="Yes",IF(B312&gt;=DATE(2025,6,1),200,100),"")</f>
        <v/>
      </c>
      <c r="U312" s="27"/>
      <c r="V312" s="21"/>
    </row>
    <row r="313" customFormat="false" ht="15" hidden="false" customHeight="false" outlineLevel="0" collapsed="false">
      <c r="A313" s="18" t="str">
        <f aca="false">IF(B313&lt;&gt;"",TEXT(ROW()-1,"000"),"")</f>
        <v/>
      </c>
      <c r="B313" s="30"/>
      <c r="C313" s="31" t="str">
        <f aca="false">IF(B313&lt;&gt;"",TEXT(B313,"MMMM YYYY"),"")</f>
        <v/>
      </c>
      <c r="D313" s="18"/>
      <c r="E313" s="32"/>
      <c r="F313" s="32"/>
      <c r="G313" s="32"/>
      <c r="H313" s="32"/>
      <c r="I313" s="18"/>
      <c r="J313" s="19"/>
      <c r="K313" s="19"/>
      <c r="L313" s="19"/>
      <c r="M313" s="19" t="str">
        <f aca="false">IF(J313="","",J313+IF(K313="",0,K313)-IF(L313="",0,L313))</f>
        <v/>
      </c>
      <c r="N313" s="32"/>
      <c r="O313" s="19" t="str">
        <f aca="false">IF(M313="","",M313*0.5)</f>
        <v/>
      </c>
      <c r="P313" s="19"/>
      <c r="Q313" s="19" t="str">
        <f aca="false">IF(M313="","",M313-IF(P313="",0,P313))</f>
        <v/>
      </c>
      <c r="R313" s="18" t="str">
        <f aca="false">IF(M313="","",IF(Q313&lt;=0,"✓ PAID","OUTSTANDING"))</f>
        <v/>
      </c>
      <c r="S313" s="33"/>
      <c r="T313" s="34" t="str">
        <f aca="false">IF(S313="Yes",IF(B313&gt;=DATE(2025,6,1),200,100),"")</f>
        <v/>
      </c>
      <c r="U313" s="32"/>
      <c r="V313" s="18"/>
    </row>
    <row r="314" customFormat="false" ht="15" hidden="false" customHeight="false" outlineLevel="0" collapsed="false">
      <c r="A314" s="21" t="str">
        <f aca="false">IF(B314&lt;&gt;"",TEXT(ROW()-1,"000"),"")</f>
        <v/>
      </c>
      <c r="B314" s="25"/>
      <c r="C314" s="26" t="str">
        <f aca="false">IF(B314&lt;&gt;"",TEXT(B314,"MMMM YYYY"),"")</f>
        <v/>
      </c>
      <c r="D314" s="21"/>
      <c r="E314" s="27"/>
      <c r="F314" s="27"/>
      <c r="G314" s="27"/>
      <c r="H314" s="27"/>
      <c r="I314" s="21"/>
      <c r="J314" s="22"/>
      <c r="K314" s="22"/>
      <c r="L314" s="22"/>
      <c r="M314" s="22" t="str">
        <f aca="false">IF(J314="","",J314+IF(K314="",0,K314)-IF(L314="",0,L314))</f>
        <v/>
      </c>
      <c r="N314" s="27"/>
      <c r="O314" s="22" t="str">
        <f aca="false">IF(M314="","",M314*0.5)</f>
        <v/>
      </c>
      <c r="P314" s="22"/>
      <c r="Q314" s="22" t="str">
        <f aca="false">IF(M314="","",M314-IF(P314="",0,P314))</f>
        <v/>
      </c>
      <c r="R314" s="21" t="str">
        <f aca="false">IF(M314="","",IF(Q314&lt;=0,"✓ PAID","OUTSTANDING"))</f>
        <v/>
      </c>
      <c r="S314" s="28"/>
      <c r="T314" s="29" t="str">
        <f aca="false">IF(S314="Yes",IF(B314&gt;=DATE(2025,6,1),200,100),"")</f>
        <v/>
      </c>
      <c r="U314" s="27"/>
      <c r="V314" s="21"/>
    </row>
    <row r="315" customFormat="false" ht="15" hidden="false" customHeight="false" outlineLevel="0" collapsed="false">
      <c r="A315" s="18" t="str">
        <f aca="false">IF(B315&lt;&gt;"",TEXT(ROW()-1,"000"),"")</f>
        <v/>
      </c>
      <c r="B315" s="30"/>
      <c r="C315" s="31" t="str">
        <f aca="false">IF(B315&lt;&gt;"",TEXT(B315,"MMMM YYYY"),"")</f>
        <v/>
      </c>
      <c r="D315" s="18"/>
      <c r="E315" s="32"/>
      <c r="F315" s="32"/>
      <c r="G315" s="32"/>
      <c r="H315" s="32"/>
      <c r="I315" s="18"/>
      <c r="J315" s="19"/>
      <c r="K315" s="19"/>
      <c r="L315" s="19"/>
      <c r="M315" s="19" t="str">
        <f aca="false">IF(J315="","",J315+IF(K315="",0,K315)-IF(L315="",0,L315))</f>
        <v/>
      </c>
      <c r="N315" s="32"/>
      <c r="O315" s="19" t="str">
        <f aca="false">IF(M315="","",M315*0.5)</f>
        <v/>
      </c>
      <c r="P315" s="19"/>
      <c r="Q315" s="19" t="str">
        <f aca="false">IF(M315="","",M315-IF(P315="",0,P315))</f>
        <v/>
      </c>
      <c r="R315" s="18" t="str">
        <f aca="false">IF(M315="","",IF(Q315&lt;=0,"✓ PAID","OUTSTANDING"))</f>
        <v/>
      </c>
      <c r="S315" s="33"/>
      <c r="T315" s="34" t="str">
        <f aca="false">IF(S315="Yes",IF(B315&gt;=DATE(2025,6,1),200,100),"")</f>
        <v/>
      </c>
      <c r="U315" s="32"/>
      <c r="V315" s="18"/>
    </row>
    <row r="316" customFormat="false" ht="15" hidden="false" customHeight="false" outlineLevel="0" collapsed="false">
      <c r="A316" s="21" t="str">
        <f aca="false">IF(B316&lt;&gt;"",TEXT(ROW()-1,"000"),"")</f>
        <v/>
      </c>
      <c r="B316" s="25"/>
      <c r="C316" s="26" t="str">
        <f aca="false">IF(B316&lt;&gt;"",TEXT(B316,"MMMM YYYY"),"")</f>
        <v/>
      </c>
      <c r="D316" s="21"/>
      <c r="E316" s="27"/>
      <c r="F316" s="27"/>
      <c r="G316" s="27"/>
      <c r="H316" s="27"/>
      <c r="I316" s="21"/>
      <c r="J316" s="22"/>
      <c r="K316" s="22"/>
      <c r="L316" s="22"/>
      <c r="M316" s="22" t="str">
        <f aca="false">IF(J316="","",J316+IF(K316="",0,K316)-IF(L316="",0,L316))</f>
        <v/>
      </c>
      <c r="N316" s="27"/>
      <c r="O316" s="22" t="str">
        <f aca="false">IF(M316="","",M316*0.5)</f>
        <v/>
      </c>
      <c r="P316" s="22"/>
      <c r="Q316" s="22" t="str">
        <f aca="false">IF(M316="","",M316-IF(P316="",0,P316))</f>
        <v/>
      </c>
      <c r="R316" s="21" t="str">
        <f aca="false">IF(M316="","",IF(Q316&lt;=0,"✓ PAID","OUTSTANDING"))</f>
        <v/>
      </c>
      <c r="S316" s="28"/>
      <c r="T316" s="29" t="str">
        <f aca="false">IF(S316="Yes",IF(B316&gt;=DATE(2025,6,1),200,100),"")</f>
        <v/>
      </c>
      <c r="U316" s="27"/>
      <c r="V316" s="21"/>
    </row>
    <row r="317" customFormat="false" ht="15" hidden="false" customHeight="false" outlineLevel="0" collapsed="false">
      <c r="A317" s="18" t="str">
        <f aca="false">IF(B317&lt;&gt;"",TEXT(ROW()-1,"000"),"")</f>
        <v/>
      </c>
      <c r="B317" s="30"/>
      <c r="C317" s="31" t="str">
        <f aca="false">IF(B317&lt;&gt;"",TEXT(B317,"MMMM YYYY"),"")</f>
        <v/>
      </c>
      <c r="D317" s="18"/>
      <c r="E317" s="32"/>
      <c r="F317" s="32"/>
      <c r="G317" s="32"/>
      <c r="H317" s="32"/>
      <c r="I317" s="18"/>
      <c r="J317" s="19"/>
      <c r="K317" s="19"/>
      <c r="L317" s="19"/>
      <c r="M317" s="19" t="str">
        <f aca="false">IF(J317="","",J317+IF(K317="",0,K317)-IF(L317="",0,L317))</f>
        <v/>
      </c>
      <c r="N317" s="32"/>
      <c r="O317" s="19" t="str">
        <f aca="false">IF(M317="","",M317*0.5)</f>
        <v/>
      </c>
      <c r="P317" s="19"/>
      <c r="Q317" s="19" t="str">
        <f aca="false">IF(M317="","",M317-IF(P317="",0,P317))</f>
        <v/>
      </c>
      <c r="R317" s="18" t="str">
        <f aca="false">IF(M317="","",IF(Q317&lt;=0,"✓ PAID","OUTSTANDING"))</f>
        <v/>
      </c>
      <c r="S317" s="33"/>
      <c r="T317" s="34" t="str">
        <f aca="false">IF(S317="Yes",IF(B317&gt;=DATE(2025,6,1),200,100),"")</f>
        <v/>
      </c>
      <c r="U317" s="32"/>
      <c r="V317" s="18"/>
    </row>
    <row r="318" customFormat="false" ht="15" hidden="false" customHeight="false" outlineLevel="0" collapsed="false">
      <c r="A318" s="21" t="str">
        <f aca="false">IF(B318&lt;&gt;"",TEXT(ROW()-1,"000"),"")</f>
        <v/>
      </c>
      <c r="B318" s="25"/>
      <c r="C318" s="26" t="str">
        <f aca="false">IF(B318&lt;&gt;"",TEXT(B318,"MMMM YYYY"),"")</f>
        <v/>
      </c>
      <c r="D318" s="21"/>
      <c r="E318" s="27"/>
      <c r="F318" s="27"/>
      <c r="G318" s="27"/>
      <c r="H318" s="27"/>
      <c r="I318" s="21"/>
      <c r="J318" s="22"/>
      <c r="K318" s="22"/>
      <c r="L318" s="22"/>
      <c r="M318" s="22" t="str">
        <f aca="false">IF(J318="","",J318+IF(K318="",0,K318)-IF(L318="",0,L318))</f>
        <v/>
      </c>
      <c r="N318" s="27"/>
      <c r="O318" s="22" t="str">
        <f aca="false">IF(M318="","",M318*0.5)</f>
        <v/>
      </c>
      <c r="P318" s="22"/>
      <c r="Q318" s="22" t="str">
        <f aca="false">IF(M318="","",M318-IF(P318="",0,P318))</f>
        <v/>
      </c>
      <c r="R318" s="21" t="str">
        <f aca="false">IF(M318="","",IF(Q318&lt;=0,"✓ PAID","OUTSTANDING"))</f>
        <v/>
      </c>
      <c r="S318" s="28"/>
      <c r="T318" s="29" t="str">
        <f aca="false">IF(S318="Yes",IF(B318&gt;=DATE(2025,6,1),200,100),"")</f>
        <v/>
      </c>
      <c r="U318" s="27"/>
      <c r="V318" s="21"/>
    </row>
    <row r="319" customFormat="false" ht="15" hidden="false" customHeight="false" outlineLevel="0" collapsed="false">
      <c r="A319" s="18" t="str">
        <f aca="false">IF(B319&lt;&gt;"",TEXT(ROW()-1,"000"),"")</f>
        <v/>
      </c>
      <c r="B319" s="30"/>
      <c r="C319" s="31" t="str">
        <f aca="false">IF(B319&lt;&gt;"",TEXT(B319,"MMMM YYYY"),"")</f>
        <v/>
      </c>
      <c r="D319" s="18"/>
      <c r="E319" s="32"/>
      <c r="F319" s="32"/>
      <c r="G319" s="32"/>
      <c r="H319" s="32"/>
      <c r="I319" s="18"/>
      <c r="J319" s="19"/>
      <c r="K319" s="19"/>
      <c r="L319" s="19"/>
      <c r="M319" s="19" t="str">
        <f aca="false">IF(J319="","",J319+IF(K319="",0,K319)-IF(L319="",0,L319))</f>
        <v/>
      </c>
      <c r="N319" s="32"/>
      <c r="O319" s="19" t="str">
        <f aca="false">IF(M319="","",M319*0.5)</f>
        <v/>
      </c>
      <c r="P319" s="19"/>
      <c r="Q319" s="19" t="str">
        <f aca="false">IF(M319="","",M319-IF(P319="",0,P319))</f>
        <v/>
      </c>
      <c r="R319" s="18" t="str">
        <f aca="false">IF(M319="","",IF(Q319&lt;=0,"✓ PAID","OUTSTANDING"))</f>
        <v/>
      </c>
      <c r="S319" s="33"/>
      <c r="T319" s="34" t="str">
        <f aca="false">IF(S319="Yes",IF(B319&gt;=DATE(2025,6,1),200,100),"")</f>
        <v/>
      </c>
      <c r="U319" s="32"/>
      <c r="V319" s="18"/>
    </row>
    <row r="320" customFormat="false" ht="15" hidden="false" customHeight="false" outlineLevel="0" collapsed="false">
      <c r="A320" s="21" t="str">
        <f aca="false">IF(B320&lt;&gt;"",TEXT(ROW()-1,"000"),"")</f>
        <v/>
      </c>
      <c r="B320" s="25"/>
      <c r="C320" s="26" t="str">
        <f aca="false">IF(B320&lt;&gt;"",TEXT(B320,"MMMM YYYY"),"")</f>
        <v/>
      </c>
      <c r="D320" s="21"/>
      <c r="E320" s="27"/>
      <c r="F320" s="27"/>
      <c r="G320" s="27"/>
      <c r="H320" s="27"/>
      <c r="I320" s="21"/>
      <c r="J320" s="22"/>
      <c r="K320" s="22"/>
      <c r="L320" s="22"/>
      <c r="M320" s="22" t="str">
        <f aca="false">IF(J320="","",J320+IF(K320="",0,K320)-IF(L320="",0,L320))</f>
        <v/>
      </c>
      <c r="N320" s="27"/>
      <c r="O320" s="22" t="str">
        <f aca="false">IF(M320="","",M320*0.5)</f>
        <v/>
      </c>
      <c r="P320" s="22"/>
      <c r="Q320" s="22" t="str">
        <f aca="false">IF(M320="","",M320-IF(P320="",0,P320))</f>
        <v/>
      </c>
      <c r="R320" s="21" t="str">
        <f aca="false">IF(M320="","",IF(Q320&lt;=0,"✓ PAID","OUTSTANDING"))</f>
        <v/>
      </c>
      <c r="S320" s="28"/>
      <c r="T320" s="29" t="str">
        <f aca="false">IF(S320="Yes",IF(B320&gt;=DATE(2025,6,1),200,100),"")</f>
        <v/>
      </c>
      <c r="U320" s="27"/>
      <c r="V320" s="21"/>
    </row>
    <row r="321" customFormat="false" ht="15" hidden="false" customHeight="false" outlineLevel="0" collapsed="false">
      <c r="A321" s="18" t="str">
        <f aca="false">IF(B321&lt;&gt;"",TEXT(ROW()-1,"000"),"")</f>
        <v/>
      </c>
      <c r="B321" s="30"/>
      <c r="C321" s="31" t="str">
        <f aca="false">IF(B321&lt;&gt;"",TEXT(B321,"MMMM YYYY"),"")</f>
        <v/>
      </c>
      <c r="D321" s="18"/>
      <c r="E321" s="32"/>
      <c r="F321" s="32"/>
      <c r="G321" s="32"/>
      <c r="H321" s="32"/>
      <c r="I321" s="18"/>
      <c r="J321" s="19"/>
      <c r="K321" s="19"/>
      <c r="L321" s="19"/>
      <c r="M321" s="19" t="str">
        <f aca="false">IF(J321="","",J321+IF(K321="",0,K321)-IF(L321="",0,L321))</f>
        <v/>
      </c>
      <c r="N321" s="32"/>
      <c r="O321" s="19" t="str">
        <f aca="false">IF(M321="","",M321*0.5)</f>
        <v/>
      </c>
      <c r="P321" s="19"/>
      <c r="Q321" s="19" t="str">
        <f aca="false">IF(M321="","",M321-IF(P321="",0,P321))</f>
        <v/>
      </c>
      <c r="R321" s="18" t="str">
        <f aca="false">IF(M321="","",IF(Q321&lt;=0,"✓ PAID","OUTSTANDING"))</f>
        <v/>
      </c>
      <c r="S321" s="33"/>
      <c r="T321" s="34" t="str">
        <f aca="false">IF(S321="Yes",IF(B321&gt;=DATE(2025,6,1),200,100),"")</f>
        <v/>
      </c>
      <c r="U321" s="32"/>
      <c r="V321" s="18"/>
    </row>
    <row r="322" customFormat="false" ht="15" hidden="false" customHeight="false" outlineLevel="0" collapsed="false">
      <c r="A322" s="21" t="str">
        <f aca="false">IF(B322&lt;&gt;"",TEXT(ROW()-1,"000"),"")</f>
        <v/>
      </c>
      <c r="B322" s="25"/>
      <c r="C322" s="26" t="str">
        <f aca="false">IF(B322&lt;&gt;"",TEXT(B322,"MMMM YYYY"),"")</f>
        <v/>
      </c>
      <c r="D322" s="21"/>
      <c r="E322" s="27"/>
      <c r="F322" s="27"/>
      <c r="G322" s="27"/>
      <c r="H322" s="27"/>
      <c r="I322" s="21"/>
      <c r="J322" s="22"/>
      <c r="K322" s="22"/>
      <c r="L322" s="22"/>
      <c r="M322" s="22" t="str">
        <f aca="false">IF(J322="","",J322+IF(K322="",0,K322)-IF(L322="",0,L322))</f>
        <v/>
      </c>
      <c r="N322" s="27"/>
      <c r="O322" s="22" t="str">
        <f aca="false">IF(M322="","",M322*0.5)</f>
        <v/>
      </c>
      <c r="P322" s="22"/>
      <c r="Q322" s="22" t="str">
        <f aca="false">IF(M322="","",M322-IF(P322="",0,P322))</f>
        <v/>
      </c>
      <c r="R322" s="21" t="str">
        <f aca="false">IF(M322="","",IF(Q322&lt;=0,"✓ PAID","OUTSTANDING"))</f>
        <v/>
      </c>
      <c r="S322" s="28"/>
      <c r="T322" s="29" t="str">
        <f aca="false">IF(S322="Yes",IF(B322&gt;=DATE(2025,6,1),200,100),"")</f>
        <v/>
      </c>
      <c r="U322" s="27"/>
      <c r="V322" s="21"/>
    </row>
    <row r="323" customFormat="false" ht="15" hidden="false" customHeight="false" outlineLevel="0" collapsed="false">
      <c r="A323" s="18" t="str">
        <f aca="false">IF(B323&lt;&gt;"",TEXT(ROW()-1,"000"),"")</f>
        <v/>
      </c>
      <c r="B323" s="30"/>
      <c r="C323" s="31" t="str">
        <f aca="false">IF(B323&lt;&gt;"",TEXT(B323,"MMMM YYYY"),"")</f>
        <v/>
      </c>
      <c r="D323" s="18"/>
      <c r="E323" s="32"/>
      <c r="F323" s="32"/>
      <c r="G323" s="32"/>
      <c r="H323" s="32"/>
      <c r="I323" s="18"/>
      <c r="J323" s="19"/>
      <c r="K323" s="19"/>
      <c r="L323" s="19"/>
      <c r="M323" s="19" t="str">
        <f aca="false">IF(J323="","",J323+IF(K323="",0,K323)-IF(L323="",0,L323))</f>
        <v/>
      </c>
      <c r="N323" s="32"/>
      <c r="O323" s="19" t="str">
        <f aca="false">IF(M323="","",M323*0.5)</f>
        <v/>
      </c>
      <c r="P323" s="19"/>
      <c r="Q323" s="19" t="str">
        <f aca="false">IF(M323="","",M323-IF(P323="",0,P323))</f>
        <v/>
      </c>
      <c r="R323" s="18" t="str">
        <f aca="false">IF(M323="","",IF(Q323&lt;=0,"✓ PAID","OUTSTANDING"))</f>
        <v/>
      </c>
      <c r="S323" s="33"/>
      <c r="T323" s="34" t="str">
        <f aca="false">IF(S323="Yes",IF(B323&gt;=DATE(2025,6,1),200,100),"")</f>
        <v/>
      </c>
      <c r="U323" s="32"/>
      <c r="V323" s="18"/>
    </row>
    <row r="324" customFormat="false" ht="15" hidden="false" customHeight="false" outlineLevel="0" collapsed="false">
      <c r="A324" s="21" t="str">
        <f aca="false">IF(B324&lt;&gt;"",TEXT(ROW()-1,"000"),"")</f>
        <v/>
      </c>
      <c r="B324" s="25"/>
      <c r="C324" s="26" t="str">
        <f aca="false">IF(B324&lt;&gt;"",TEXT(B324,"MMMM YYYY"),"")</f>
        <v/>
      </c>
      <c r="D324" s="21"/>
      <c r="E324" s="27"/>
      <c r="F324" s="27"/>
      <c r="G324" s="27"/>
      <c r="H324" s="27"/>
      <c r="I324" s="21"/>
      <c r="J324" s="22"/>
      <c r="K324" s="22"/>
      <c r="L324" s="22"/>
      <c r="M324" s="22" t="str">
        <f aca="false">IF(J324="","",J324+IF(K324="",0,K324)-IF(L324="",0,L324))</f>
        <v/>
      </c>
      <c r="N324" s="27"/>
      <c r="O324" s="22" t="str">
        <f aca="false">IF(M324="","",M324*0.5)</f>
        <v/>
      </c>
      <c r="P324" s="22"/>
      <c r="Q324" s="22" t="str">
        <f aca="false">IF(M324="","",M324-IF(P324="",0,P324))</f>
        <v/>
      </c>
      <c r="R324" s="21" t="str">
        <f aca="false">IF(M324="","",IF(Q324&lt;=0,"✓ PAID","OUTSTANDING"))</f>
        <v/>
      </c>
      <c r="S324" s="28"/>
      <c r="T324" s="29" t="str">
        <f aca="false">IF(S324="Yes",IF(B324&gt;=DATE(2025,6,1),200,100),"")</f>
        <v/>
      </c>
      <c r="U324" s="27"/>
      <c r="V324" s="21"/>
    </row>
    <row r="325" customFormat="false" ht="15" hidden="false" customHeight="false" outlineLevel="0" collapsed="false">
      <c r="A325" s="18" t="str">
        <f aca="false">IF(B325&lt;&gt;"",TEXT(ROW()-1,"000"),"")</f>
        <v/>
      </c>
      <c r="B325" s="30"/>
      <c r="C325" s="31" t="str">
        <f aca="false">IF(B325&lt;&gt;"",TEXT(B325,"MMMM YYYY"),"")</f>
        <v/>
      </c>
      <c r="D325" s="18"/>
      <c r="E325" s="32"/>
      <c r="F325" s="32"/>
      <c r="G325" s="32"/>
      <c r="H325" s="32"/>
      <c r="I325" s="18"/>
      <c r="J325" s="19"/>
      <c r="K325" s="19"/>
      <c r="L325" s="19"/>
      <c r="M325" s="19" t="str">
        <f aca="false">IF(J325="","",J325+IF(K325="",0,K325)-IF(L325="",0,L325))</f>
        <v/>
      </c>
      <c r="N325" s="32"/>
      <c r="O325" s="19" t="str">
        <f aca="false">IF(M325="","",M325*0.5)</f>
        <v/>
      </c>
      <c r="P325" s="19"/>
      <c r="Q325" s="19" t="str">
        <f aca="false">IF(M325="","",M325-IF(P325="",0,P325))</f>
        <v/>
      </c>
      <c r="R325" s="18" t="str">
        <f aca="false">IF(M325="","",IF(Q325&lt;=0,"✓ PAID","OUTSTANDING"))</f>
        <v/>
      </c>
      <c r="S325" s="33"/>
      <c r="T325" s="34" t="str">
        <f aca="false">IF(S325="Yes",IF(B325&gt;=DATE(2025,6,1),200,100),"")</f>
        <v/>
      </c>
      <c r="U325" s="32"/>
      <c r="V325" s="18"/>
    </row>
    <row r="326" customFormat="false" ht="15" hidden="false" customHeight="false" outlineLevel="0" collapsed="false">
      <c r="A326" s="21" t="str">
        <f aca="false">IF(B326&lt;&gt;"",TEXT(ROW()-1,"000"),"")</f>
        <v/>
      </c>
      <c r="B326" s="25"/>
      <c r="C326" s="26" t="str">
        <f aca="false">IF(B326&lt;&gt;"",TEXT(B326,"MMMM YYYY"),"")</f>
        <v/>
      </c>
      <c r="D326" s="21"/>
      <c r="E326" s="27"/>
      <c r="F326" s="27"/>
      <c r="G326" s="27"/>
      <c r="H326" s="27"/>
      <c r="I326" s="21"/>
      <c r="J326" s="22"/>
      <c r="K326" s="22"/>
      <c r="L326" s="22"/>
      <c r="M326" s="22" t="str">
        <f aca="false">IF(J326="","",J326+IF(K326="",0,K326)-IF(L326="",0,L326))</f>
        <v/>
      </c>
      <c r="N326" s="27"/>
      <c r="O326" s="22" t="str">
        <f aca="false">IF(M326="","",M326*0.5)</f>
        <v/>
      </c>
      <c r="P326" s="22"/>
      <c r="Q326" s="22" t="str">
        <f aca="false">IF(M326="","",M326-IF(P326="",0,P326))</f>
        <v/>
      </c>
      <c r="R326" s="21" t="str">
        <f aca="false">IF(M326="","",IF(Q326&lt;=0,"✓ PAID","OUTSTANDING"))</f>
        <v/>
      </c>
      <c r="S326" s="28"/>
      <c r="T326" s="29" t="str">
        <f aca="false">IF(S326="Yes",IF(B326&gt;=DATE(2025,6,1),200,100),"")</f>
        <v/>
      </c>
      <c r="U326" s="27"/>
      <c r="V326" s="21"/>
    </row>
    <row r="327" customFormat="false" ht="15" hidden="false" customHeight="false" outlineLevel="0" collapsed="false">
      <c r="A327" s="18" t="str">
        <f aca="false">IF(B327&lt;&gt;"",TEXT(ROW()-1,"000"),"")</f>
        <v/>
      </c>
      <c r="B327" s="30"/>
      <c r="C327" s="31" t="str">
        <f aca="false">IF(B327&lt;&gt;"",TEXT(B327,"MMMM YYYY"),"")</f>
        <v/>
      </c>
      <c r="D327" s="18"/>
      <c r="E327" s="32"/>
      <c r="F327" s="32"/>
      <c r="G327" s="32"/>
      <c r="H327" s="32"/>
      <c r="I327" s="18"/>
      <c r="J327" s="19"/>
      <c r="K327" s="19"/>
      <c r="L327" s="19"/>
      <c r="M327" s="19" t="str">
        <f aca="false">IF(J327="","",J327+IF(K327="",0,K327)-IF(L327="",0,L327))</f>
        <v/>
      </c>
      <c r="N327" s="32"/>
      <c r="O327" s="19" t="str">
        <f aca="false">IF(M327="","",M327*0.5)</f>
        <v/>
      </c>
      <c r="P327" s="19"/>
      <c r="Q327" s="19" t="str">
        <f aca="false">IF(M327="","",M327-IF(P327="",0,P327))</f>
        <v/>
      </c>
      <c r="R327" s="18" t="str">
        <f aca="false">IF(M327="","",IF(Q327&lt;=0,"✓ PAID","OUTSTANDING"))</f>
        <v/>
      </c>
      <c r="S327" s="33"/>
      <c r="T327" s="34" t="str">
        <f aca="false">IF(S327="Yes",IF(B327&gt;=DATE(2025,6,1),200,100),"")</f>
        <v/>
      </c>
      <c r="U327" s="32"/>
      <c r="V327" s="18"/>
    </row>
    <row r="328" customFormat="false" ht="15" hidden="false" customHeight="false" outlineLevel="0" collapsed="false">
      <c r="A328" s="21" t="str">
        <f aca="false">IF(B328&lt;&gt;"",TEXT(ROW()-1,"000"),"")</f>
        <v/>
      </c>
      <c r="B328" s="25"/>
      <c r="C328" s="26" t="str">
        <f aca="false">IF(B328&lt;&gt;"",TEXT(B328,"MMMM YYYY"),"")</f>
        <v/>
      </c>
      <c r="D328" s="21"/>
      <c r="E328" s="27"/>
      <c r="F328" s="27"/>
      <c r="G328" s="27"/>
      <c r="H328" s="27"/>
      <c r="I328" s="21"/>
      <c r="J328" s="22"/>
      <c r="K328" s="22"/>
      <c r="L328" s="22"/>
      <c r="M328" s="22" t="str">
        <f aca="false">IF(J328="","",J328+IF(K328="",0,K328)-IF(L328="",0,L328))</f>
        <v/>
      </c>
      <c r="N328" s="27"/>
      <c r="O328" s="22" t="str">
        <f aca="false">IF(M328="","",M328*0.5)</f>
        <v/>
      </c>
      <c r="P328" s="22"/>
      <c r="Q328" s="22" t="str">
        <f aca="false">IF(M328="","",M328-IF(P328="",0,P328))</f>
        <v/>
      </c>
      <c r="R328" s="21" t="str">
        <f aca="false">IF(M328="","",IF(Q328&lt;=0,"✓ PAID","OUTSTANDING"))</f>
        <v/>
      </c>
      <c r="S328" s="28"/>
      <c r="T328" s="29" t="str">
        <f aca="false">IF(S328="Yes",IF(B328&gt;=DATE(2025,6,1),200,100),"")</f>
        <v/>
      </c>
      <c r="U328" s="27"/>
      <c r="V328" s="21"/>
    </row>
    <row r="329" customFormat="false" ht="15" hidden="false" customHeight="false" outlineLevel="0" collapsed="false">
      <c r="A329" s="18" t="str">
        <f aca="false">IF(B329&lt;&gt;"",TEXT(ROW()-1,"000"),"")</f>
        <v/>
      </c>
      <c r="B329" s="30"/>
      <c r="C329" s="31" t="str">
        <f aca="false">IF(B329&lt;&gt;"",TEXT(B329,"MMMM YYYY"),"")</f>
        <v/>
      </c>
      <c r="D329" s="18"/>
      <c r="E329" s="32"/>
      <c r="F329" s="32"/>
      <c r="G329" s="32"/>
      <c r="H329" s="32"/>
      <c r="I329" s="18"/>
      <c r="J329" s="19"/>
      <c r="K329" s="19"/>
      <c r="L329" s="19"/>
      <c r="M329" s="19" t="str">
        <f aca="false">IF(J329="","",J329+IF(K329="",0,K329)-IF(L329="",0,L329))</f>
        <v/>
      </c>
      <c r="N329" s="32"/>
      <c r="O329" s="19" t="str">
        <f aca="false">IF(M329="","",M329*0.5)</f>
        <v/>
      </c>
      <c r="P329" s="19"/>
      <c r="Q329" s="19" t="str">
        <f aca="false">IF(M329="","",M329-IF(P329="",0,P329))</f>
        <v/>
      </c>
      <c r="R329" s="18" t="str">
        <f aca="false">IF(M329="","",IF(Q329&lt;=0,"✓ PAID","OUTSTANDING"))</f>
        <v/>
      </c>
      <c r="S329" s="33"/>
      <c r="T329" s="34" t="str">
        <f aca="false">IF(S329="Yes",IF(B329&gt;=DATE(2025,6,1),200,100),"")</f>
        <v/>
      </c>
      <c r="U329" s="32"/>
      <c r="V329" s="18"/>
    </row>
    <row r="330" customFormat="false" ht="15" hidden="false" customHeight="false" outlineLevel="0" collapsed="false">
      <c r="A330" s="21" t="str">
        <f aca="false">IF(B330&lt;&gt;"",TEXT(ROW()-1,"000"),"")</f>
        <v/>
      </c>
      <c r="B330" s="25"/>
      <c r="C330" s="26" t="str">
        <f aca="false">IF(B330&lt;&gt;"",TEXT(B330,"MMMM YYYY"),"")</f>
        <v/>
      </c>
      <c r="D330" s="21"/>
      <c r="E330" s="27"/>
      <c r="F330" s="27"/>
      <c r="G330" s="27"/>
      <c r="H330" s="27"/>
      <c r="I330" s="21"/>
      <c r="J330" s="22"/>
      <c r="K330" s="22"/>
      <c r="L330" s="22"/>
      <c r="M330" s="22" t="str">
        <f aca="false">IF(J330="","",J330+IF(K330="",0,K330)-IF(L330="",0,L330))</f>
        <v/>
      </c>
      <c r="N330" s="27"/>
      <c r="O330" s="22" t="str">
        <f aca="false">IF(M330="","",M330*0.5)</f>
        <v/>
      </c>
      <c r="P330" s="22"/>
      <c r="Q330" s="22" t="str">
        <f aca="false">IF(M330="","",M330-IF(P330="",0,P330))</f>
        <v/>
      </c>
      <c r="R330" s="21" t="str">
        <f aca="false">IF(M330="","",IF(Q330&lt;=0,"✓ PAID","OUTSTANDING"))</f>
        <v/>
      </c>
      <c r="S330" s="28"/>
      <c r="T330" s="29" t="str">
        <f aca="false">IF(S330="Yes",IF(B330&gt;=DATE(2025,6,1),200,100),"")</f>
        <v/>
      </c>
      <c r="U330" s="27"/>
      <c r="V330" s="21"/>
    </row>
    <row r="331" customFormat="false" ht="15" hidden="false" customHeight="false" outlineLevel="0" collapsed="false">
      <c r="A331" s="18" t="str">
        <f aca="false">IF(B331&lt;&gt;"",TEXT(ROW()-1,"000"),"")</f>
        <v/>
      </c>
      <c r="B331" s="30"/>
      <c r="C331" s="31" t="str">
        <f aca="false">IF(B331&lt;&gt;"",TEXT(B331,"MMMM YYYY"),"")</f>
        <v/>
      </c>
      <c r="D331" s="18"/>
      <c r="E331" s="32"/>
      <c r="F331" s="32"/>
      <c r="G331" s="32"/>
      <c r="H331" s="32"/>
      <c r="I331" s="18"/>
      <c r="J331" s="19"/>
      <c r="K331" s="19"/>
      <c r="L331" s="19"/>
      <c r="M331" s="19" t="str">
        <f aca="false">IF(J331="","",J331+IF(K331="",0,K331)-IF(L331="",0,L331))</f>
        <v/>
      </c>
      <c r="N331" s="32"/>
      <c r="O331" s="19" t="str">
        <f aca="false">IF(M331="","",M331*0.5)</f>
        <v/>
      </c>
      <c r="P331" s="19"/>
      <c r="Q331" s="19" t="str">
        <f aca="false">IF(M331="","",M331-IF(P331="",0,P331))</f>
        <v/>
      </c>
      <c r="R331" s="18" t="str">
        <f aca="false">IF(M331="","",IF(Q331&lt;=0,"✓ PAID","OUTSTANDING"))</f>
        <v/>
      </c>
      <c r="S331" s="33"/>
      <c r="T331" s="34" t="str">
        <f aca="false">IF(S331="Yes",IF(B331&gt;=DATE(2025,6,1),200,100),"")</f>
        <v/>
      </c>
      <c r="U331" s="32"/>
      <c r="V331" s="18"/>
    </row>
    <row r="332" customFormat="false" ht="15" hidden="false" customHeight="false" outlineLevel="0" collapsed="false">
      <c r="A332" s="21" t="str">
        <f aca="false">IF(B332&lt;&gt;"",TEXT(ROW()-1,"000"),"")</f>
        <v/>
      </c>
      <c r="B332" s="25"/>
      <c r="C332" s="26" t="str">
        <f aca="false">IF(B332&lt;&gt;"",TEXT(B332,"MMMM YYYY"),"")</f>
        <v/>
      </c>
      <c r="D332" s="21"/>
      <c r="E332" s="27"/>
      <c r="F332" s="27"/>
      <c r="G332" s="27"/>
      <c r="H332" s="27"/>
      <c r="I332" s="21"/>
      <c r="J332" s="22"/>
      <c r="K332" s="22"/>
      <c r="L332" s="22"/>
      <c r="M332" s="22" t="str">
        <f aca="false">IF(J332="","",J332+IF(K332="",0,K332)-IF(L332="",0,L332))</f>
        <v/>
      </c>
      <c r="N332" s="27"/>
      <c r="O332" s="22" t="str">
        <f aca="false">IF(M332="","",M332*0.5)</f>
        <v/>
      </c>
      <c r="P332" s="22"/>
      <c r="Q332" s="22" t="str">
        <f aca="false">IF(M332="","",M332-IF(P332="",0,P332))</f>
        <v/>
      </c>
      <c r="R332" s="21" t="str">
        <f aca="false">IF(M332="","",IF(Q332&lt;=0,"✓ PAID","OUTSTANDING"))</f>
        <v/>
      </c>
      <c r="S332" s="28"/>
      <c r="T332" s="29" t="str">
        <f aca="false">IF(S332="Yes",IF(B332&gt;=DATE(2025,6,1),200,100),"")</f>
        <v/>
      </c>
      <c r="U332" s="27"/>
      <c r="V332" s="21"/>
    </row>
    <row r="333" customFormat="false" ht="15" hidden="false" customHeight="false" outlineLevel="0" collapsed="false">
      <c r="A333" s="18" t="str">
        <f aca="false">IF(B333&lt;&gt;"",TEXT(ROW()-1,"000"),"")</f>
        <v/>
      </c>
      <c r="B333" s="30"/>
      <c r="C333" s="31" t="str">
        <f aca="false">IF(B333&lt;&gt;"",TEXT(B333,"MMMM YYYY"),"")</f>
        <v/>
      </c>
      <c r="D333" s="18"/>
      <c r="E333" s="32"/>
      <c r="F333" s="32"/>
      <c r="G333" s="32"/>
      <c r="H333" s="32"/>
      <c r="I333" s="18"/>
      <c r="J333" s="19"/>
      <c r="K333" s="19"/>
      <c r="L333" s="19"/>
      <c r="M333" s="19" t="str">
        <f aca="false">IF(J333="","",J333+IF(K333="",0,K333)-IF(L333="",0,L333))</f>
        <v/>
      </c>
      <c r="N333" s="32"/>
      <c r="O333" s="19" t="str">
        <f aca="false">IF(M333="","",M333*0.5)</f>
        <v/>
      </c>
      <c r="P333" s="19"/>
      <c r="Q333" s="19" t="str">
        <f aca="false">IF(M333="","",M333-IF(P333="",0,P333))</f>
        <v/>
      </c>
      <c r="R333" s="18" t="str">
        <f aca="false">IF(M333="","",IF(Q333&lt;=0,"✓ PAID","OUTSTANDING"))</f>
        <v/>
      </c>
      <c r="S333" s="33"/>
      <c r="T333" s="34" t="str">
        <f aca="false">IF(S333="Yes",IF(B333&gt;=DATE(2025,6,1),200,100),"")</f>
        <v/>
      </c>
      <c r="U333" s="32"/>
      <c r="V333" s="18"/>
    </row>
    <row r="334" customFormat="false" ht="15" hidden="false" customHeight="false" outlineLevel="0" collapsed="false">
      <c r="A334" s="21" t="str">
        <f aca="false">IF(B334&lt;&gt;"",TEXT(ROW()-1,"000"),"")</f>
        <v/>
      </c>
      <c r="B334" s="25"/>
      <c r="C334" s="26" t="str">
        <f aca="false">IF(B334&lt;&gt;"",TEXT(B334,"MMMM YYYY"),"")</f>
        <v/>
      </c>
      <c r="D334" s="21"/>
      <c r="E334" s="27"/>
      <c r="F334" s="27"/>
      <c r="G334" s="27"/>
      <c r="H334" s="27"/>
      <c r="I334" s="21"/>
      <c r="J334" s="22"/>
      <c r="K334" s="22"/>
      <c r="L334" s="22"/>
      <c r="M334" s="22" t="str">
        <f aca="false">IF(J334="","",J334+IF(K334="",0,K334)-IF(L334="",0,L334))</f>
        <v/>
      </c>
      <c r="N334" s="27"/>
      <c r="O334" s="22" t="str">
        <f aca="false">IF(M334="","",M334*0.5)</f>
        <v/>
      </c>
      <c r="P334" s="22"/>
      <c r="Q334" s="22" t="str">
        <f aca="false">IF(M334="","",M334-IF(P334="",0,P334))</f>
        <v/>
      </c>
      <c r="R334" s="21" t="str">
        <f aca="false">IF(M334="","",IF(Q334&lt;=0,"✓ PAID","OUTSTANDING"))</f>
        <v/>
      </c>
      <c r="S334" s="28"/>
      <c r="T334" s="29" t="str">
        <f aca="false">IF(S334="Yes",IF(B334&gt;=DATE(2025,6,1),200,100),"")</f>
        <v/>
      </c>
      <c r="U334" s="27"/>
      <c r="V334" s="21"/>
    </row>
    <row r="335" customFormat="false" ht="15" hidden="false" customHeight="false" outlineLevel="0" collapsed="false">
      <c r="A335" s="18" t="str">
        <f aca="false">IF(B335&lt;&gt;"",TEXT(ROW()-1,"000"),"")</f>
        <v/>
      </c>
      <c r="B335" s="30"/>
      <c r="C335" s="31" t="str">
        <f aca="false">IF(B335&lt;&gt;"",TEXT(B335,"MMMM YYYY"),"")</f>
        <v/>
      </c>
      <c r="D335" s="18"/>
      <c r="E335" s="32"/>
      <c r="F335" s="32"/>
      <c r="G335" s="32"/>
      <c r="H335" s="32"/>
      <c r="I335" s="18"/>
      <c r="J335" s="19"/>
      <c r="K335" s="19"/>
      <c r="L335" s="19"/>
      <c r="M335" s="19" t="str">
        <f aca="false">IF(J335="","",J335+IF(K335="",0,K335)-IF(L335="",0,L335))</f>
        <v/>
      </c>
      <c r="N335" s="32"/>
      <c r="O335" s="19" t="str">
        <f aca="false">IF(M335="","",M335*0.5)</f>
        <v/>
      </c>
      <c r="P335" s="19"/>
      <c r="Q335" s="19" t="str">
        <f aca="false">IF(M335="","",M335-IF(P335="",0,P335))</f>
        <v/>
      </c>
      <c r="R335" s="18" t="str">
        <f aca="false">IF(M335="","",IF(Q335&lt;=0,"✓ PAID","OUTSTANDING"))</f>
        <v/>
      </c>
      <c r="S335" s="33"/>
      <c r="T335" s="34" t="str">
        <f aca="false">IF(S335="Yes",IF(B335&gt;=DATE(2025,6,1),200,100),"")</f>
        <v/>
      </c>
      <c r="U335" s="32"/>
      <c r="V335" s="18"/>
    </row>
    <row r="336" customFormat="false" ht="15" hidden="false" customHeight="false" outlineLevel="0" collapsed="false">
      <c r="A336" s="21" t="str">
        <f aca="false">IF(B336&lt;&gt;"",TEXT(ROW()-1,"000"),"")</f>
        <v/>
      </c>
      <c r="B336" s="25"/>
      <c r="C336" s="26" t="str">
        <f aca="false">IF(B336&lt;&gt;"",TEXT(B336,"MMMM YYYY"),"")</f>
        <v/>
      </c>
      <c r="D336" s="21"/>
      <c r="E336" s="27"/>
      <c r="F336" s="27"/>
      <c r="G336" s="27"/>
      <c r="H336" s="27"/>
      <c r="I336" s="21"/>
      <c r="J336" s="22"/>
      <c r="K336" s="22"/>
      <c r="L336" s="22"/>
      <c r="M336" s="22" t="str">
        <f aca="false">IF(J336="","",J336+IF(K336="",0,K336)-IF(L336="",0,L336))</f>
        <v/>
      </c>
      <c r="N336" s="27"/>
      <c r="O336" s="22" t="str">
        <f aca="false">IF(M336="","",M336*0.5)</f>
        <v/>
      </c>
      <c r="P336" s="22"/>
      <c r="Q336" s="22" t="str">
        <f aca="false">IF(M336="","",M336-IF(P336="",0,P336))</f>
        <v/>
      </c>
      <c r="R336" s="21" t="str">
        <f aca="false">IF(M336="","",IF(Q336&lt;=0,"✓ PAID","OUTSTANDING"))</f>
        <v/>
      </c>
      <c r="S336" s="28"/>
      <c r="T336" s="29" t="str">
        <f aca="false">IF(S336="Yes",IF(B336&gt;=DATE(2025,6,1),200,100),"")</f>
        <v/>
      </c>
      <c r="U336" s="27"/>
      <c r="V336" s="21"/>
    </row>
    <row r="337" customFormat="false" ht="15" hidden="false" customHeight="false" outlineLevel="0" collapsed="false">
      <c r="A337" s="18" t="str">
        <f aca="false">IF(B337&lt;&gt;"",TEXT(ROW()-1,"000"),"")</f>
        <v/>
      </c>
      <c r="B337" s="30"/>
      <c r="C337" s="31" t="str">
        <f aca="false">IF(B337&lt;&gt;"",TEXT(B337,"MMMM YYYY"),"")</f>
        <v/>
      </c>
      <c r="D337" s="18"/>
      <c r="E337" s="32"/>
      <c r="F337" s="32"/>
      <c r="G337" s="32"/>
      <c r="H337" s="32"/>
      <c r="I337" s="18"/>
      <c r="J337" s="19"/>
      <c r="K337" s="19"/>
      <c r="L337" s="19"/>
      <c r="M337" s="19" t="str">
        <f aca="false">IF(J337="","",J337+IF(K337="",0,K337)-IF(L337="",0,L337))</f>
        <v/>
      </c>
      <c r="N337" s="32"/>
      <c r="O337" s="19" t="str">
        <f aca="false">IF(M337="","",M337*0.5)</f>
        <v/>
      </c>
      <c r="P337" s="19"/>
      <c r="Q337" s="19" t="str">
        <f aca="false">IF(M337="","",M337-IF(P337="",0,P337))</f>
        <v/>
      </c>
      <c r="R337" s="18" t="str">
        <f aca="false">IF(M337="","",IF(Q337&lt;=0,"✓ PAID","OUTSTANDING"))</f>
        <v/>
      </c>
      <c r="S337" s="33"/>
      <c r="T337" s="34" t="str">
        <f aca="false">IF(S337="Yes",IF(B337&gt;=DATE(2025,6,1),200,100),"")</f>
        <v/>
      </c>
      <c r="U337" s="32"/>
      <c r="V337" s="18"/>
    </row>
    <row r="338" customFormat="false" ht="15" hidden="false" customHeight="false" outlineLevel="0" collapsed="false">
      <c r="A338" s="21" t="str">
        <f aca="false">IF(B338&lt;&gt;"",TEXT(ROW()-1,"000"),"")</f>
        <v/>
      </c>
      <c r="B338" s="25"/>
      <c r="C338" s="26" t="str">
        <f aca="false">IF(B338&lt;&gt;"",TEXT(B338,"MMMM YYYY"),"")</f>
        <v/>
      </c>
      <c r="D338" s="21"/>
      <c r="E338" s="27"/>
      <c r="F338" s="27"/>
      <c r="G338" s="27"/>
      <c r="H338" s="27"/>
      <c r="I338" s="21"/>
      <c r="J338" s="22"/>
      <c r="K338" s="22"/>
      <c r="L338" s="22"/>
      <c r="M338" s="22" t="str">
        <f aca="false">IF(J338="","",J338+IF(K338="",0,K338)-IF(L338="",0,L338))</f>
        <v/>
      </c>
      <c r="N338" s="27"/>
      <c r="O338" s="22" t="str">
        <f aca="false">IF(M338="","",M338*0.5)</f>
        <v/>
      </c>
      <c r="P338" s="22"/>
      <c r="Q338" s="22" t="str">
        <f aca="false">IF(M338="","",M338-IF(P338="",0,P338))</f>
        <v/>
      </c>
      <c r="R338" s="21" t="str">
        <f aca="false">IF(M338="","",IF(Q338&lt;=0,"✓ PAID","OUTSTANDING"))</f>
        <v/>
      </c>
      <c r="S338" s="28"/>
      <c r="T338" s="29" t="str">
        <f aca="false">IF(S338="Yes",IF(B338&gt;=DATE(2025,6,1),200,100),"")</f>
        <v/>
      </c>
      <c r="U338" s="27"/>
      <c r="V338" s="21"/>
    </row>
    <row r="339" customFormat="false" ht="15" hidden="false" customHeight="false" outlineLevel="0" collapsed="false">
      <c r="A339" s="18" t="str">
        <f aca="false">IF(B339&lt;&gt;"",TEXT(ROW()-1,"000"),"")</f>
        <v/>
      </c>
      <c r="B339" s="30"/>
      <c r="C339" s="31" t="str">
        <f aca="false">IF(B339&lt;&gt;"",TEXT(B339,"MMMM YYYY"),"")</f>
        <v/>
      </c>
      <c r="D339" s="18"/>
      <c r="E339" s="32"/>
      <c r="F339" s="32"/>
      <c r="G339" s="32"/>
      <c r="H339" s="32"/>
      <c r="I339" s="18"/>
      <c r="J339" s="19"/>
      <c r="K339" s="19"/>
      <c r="L339" s="19"/>
      <c r="M339" s="19" t="str">
        <f aca="false">IF(J339="","",J339+IF(K339="",0,K339)-IF(L339="",0,L339))</f>
        <v/>
      </c>
      <c r="N339" s="32"/>
      <c r="O339" s="19" t="str">
        <f aca="false">IF(M339="","",M339*0.5)</f>
        <v/>
      </c>
      <c r="P339" s="19"/>
      <c r="Q339" s="19" t="str">
        <f aca="false">IF(M339="","",M339-IF(P339="",0,P339))</f>
        <v/>
      </c>
      <c r="R339" s="18" t="str">
        <f aca="false">IF(M339="","",IF(Q339&lt;=0,"✓ PAID","OUTSTANDING"))</f>
        <v/>
      </c>
      <c r="S339" s="33"/>
      <c r="T339" s="34" t="str">
        <f aca="false">IF(S339="Yes",IF(B339&gt;=DATE(2025,6,1),200,100),"")</f>
        <v/>
      </c>
      <c r="U339" s="32"/>
      <c r="V339" s="18"/>
    </row>
    <row r="340" customFormat="false" ht="15" hidden="false" customHeight="false" outlineLevel="0" collapsed="false">
      <c r="A340" s="21" t="str">
        <f aca="false">IF(B340&lt;&gt;"",TEXT(ROW()-1,"000"),"")</f>
        <v/>
      </c>
      <c r="B340" s="25"/>
      <c r="C340" s="26" t="str">
        <f aca="false">IF(B340&lt;&gt;"",TEXT(B340,"MMMM YYYY"),"")</f>
        <v/>
      </c>
      <c r="D340" s="21"/>
      <c r="E340" s="27"/>
      <c r="F340" s="27"/>
      <c r="G340" s="27"/>
      <c r="H340" s="27"/>
      <c r="I340" s="21"/>
      <c r="J340" s="22"/>
      <c r="K340" s="22"/>
      <c r="L340" s="22"/>
      <c r="M340" s="22" t="str">
        <f aca="false">IF(J340="","",J340+IF(K340="",0,K340)-IF(L340="",0,L340))</f>
        <v/>
      </c>
      <c r="N340" s="27"/>
      <c r="O340" s="22" t="str">
        <f aca="false">IF(M340="","",M340*0.5)</f>
        <v/>
      </c>
      <c r="P340" s="22"/>
      <c r="Q340" s="22" t="str">
        <f aca="false">IF(M340="","",M340-IF(P340="",0,P340))</f>
        <v/>
      </c>
      <c r="R340" s="21" t="str">
        <f aca="false">IF(M340="","",IF(Q340&lt;=0,"✓ PAID","OUTSTANDING"))</f>
        <v/>
      </c>
      <c r="S340" s="28"/>
      <c r="T340" s="29" t="str">
        <f aca="false">IF(S340="Yes",IF(B340&gt;=DATE(2025,6,1),200,100),"")</f>
        <v/>
      </c>
      <c r="U340" s="27"/>
      <c r="V340" s="21"/>
    </row>
    <row r="341" customFormat="false" ht="15" hidden="false" customHeight="false" outlineLevel="0" collapsed="false">
      <c r="A341" s="18" t="str">
        <f aca="false">IF(B341&lt;&gt;"",TEXT(ROW()-1,"000"),"")</f>
        <v/>
      </c>
      <c r="B341" s="30"/>
      <c r="C341" s="31" t="str">
        <f aca="false">IF(B341&lt;&gt;"",TEXT(B341,"MMMM YYYY"),"")</f>
        <v/>
      </c>
      <c r="D341" s="18"/>
      <c r="E341" s="32"/>
      <c r="F341" s="32"/>
      <c r="G341" s="32"/>
      <c r="H341" s="32"/>
      <c r="I341" s="18"/>
      <c r="J341" s="19"/>
      <c r="K341" s="19"/>
      <c r="L341" s="19"/>
      <c r="M341" s="19" t="str">
        <f aca="false">IF(J341="","",J341+IF(K341="",0,K341)-IF(L341="",0,L341))</f>
        <v/>
      </c>
      <c r="N341" s="32"/>
      <c r="O341" s="19" t="str">
        <f aca="false">IF(M341="","",M341*0.5)</f>
        <v/>
      </c>
      <c r="P341" s="19"/>
      <c r="Q341" s="19" t="str">
        <f aca="false">IF(M341="","",M341-IF(P341="",0,P341))</f>
        <v/>
      </c>
      <c r="R341" s="18" t="str">
        <f aca="false">IF(M341="","",IF(Q341&lt;=0,"✓ PAID","OUTSTANDING"))</f>
        <v/>
      </c>
      <c r="S341" s="33"/>
      <c r="T341" s="34" t="str">
        <f aca="false">IF(S341="Yes",IF(B341&gt;=DATE(2025,6,1),200,100),"")</f>
        <v/>
      </c>
      <c r="U341" s="32"/>
      <c r="V341" s="18"/>
    </row>
    <row r="342" customFormat="false" ht="15" hidden="false" customHeight="false" outlineLevel="0" collapsed="false">
      <c r="A342" s="21" t="str">
        <f aca="false">IF(B342&lt;&gt;"",TEXT(ROW()-1,"000"),"")</f>
        <v/>
      </c>
      <c r="B342" s="25"/>
      <c r="C342" s="26" t="str">
        <f aca="false">IF(B342&lt;&gt;"",TEXT(B342,"MMMM YYYY"),"")</f>
        <v/>
      </c>
      <c r="D342" s="21"/>
      <c r="E342" s="27"/>
      <c r="F342" s="27"/>
      <c r="G342" s="27"/>
      <c r="H342" s="27"/>
      <c r="I342" s="21"/>
      <c r="J342" s="22"/>
      <c r="K342" s="22"/>
      <c r="L342" s="22"/>
      <c r="M342" s="22" t="str">
        <f aca="false">IF(J342="","",J342+IF(K342="",0,K342)-IF(L342="",0,L342))</f>
        <v/>
      </c>
      <c r="N342" s="27"/>
      <c r="O342" s="22" t="str">
        <f aca="false">IF(M342="","",M342*0.5)</f>
        <v/>
      </c>
      <c r="P342" s="22"/>
      <c r="Q342" s="22" t="str">
        <f aca="false">IF(M342="","",M342-IF(P342="",0,P342))</f>
        <v/>
      </c>
      <c r="R342" s="21" t="str">
        <f aca="false">IF(M342="","",IF(Q342&lt;=0,"✓ PAID","OUTSTANDING"))</f>
        <v/>
      </c>
      <c r="S342" s="28"/>
      <c r="T342" s="29" t="str">
        <f aca="false">IF(S342="Yes",IF(B342&gt;=DATE(2025,6,1),200,100),"")</f>
        <v/>
      </c>
      <c r="U342" s="27"/>
      <c r="V342" s="21"/>
    </row>
    <row r="343" customFormat="false" ht="15" hidden="false" customHeight="false" outlineLevel="0" collapsed="false">
      <c r="A343" s="18" t="str">
        <f aca="false">IF(B343&lt;&gt;"",TEXT(ROW()-1,"000"),"")</f>
        <v/>
      </c>
      <c r="B343" s="30"/>
      <c r="C343" s="31" t="str">
        <f aca="false">IF(B343&lt;&gt;"",TEXT(B343,"MMMM YYYY"),"")</f>
        <v/>
      </c>
      <c r="D343" s="18"/>
      <c r="E343" s="32"/>
      <c r="F343" s="32"/>
      <c r="G343" s="32"/>
      <c r="H343" s="32"/>
      <c r="I343" s="18"/>
      <c r="J343" s="19"/>
      <c r="K343" s="19"/>
      <c r="L343" s="19"/>
      <c r="M343" s="19" t="str">
        <f aca="false">IF(J343="","",J343+IF(K343="",0,K343)-IF(L343="",0,L343))</f>
        <v/>
      </c>
      <c r="N343" s="32"/>
      <c r="O343" s="19" t="str">
        <f aca="false">IF(M343="","",M343*0.5)</f>
        <v/>
      </c>
      <c r="P343" s="19"/>
      <c r="Q343" s="19" t="str">
        <f aca="false">IF(M343="","",M343-IF(P343="",0,P343))</f>
        <v/>
      </c>
      <c r="R343" s="18" t="str">
        <f aca="false">IF(M343="","",IF(Q343&lt;=0,"✓ PAID","OUTSTANDING"))</f>
        <v/>
      </c>
      <c r="S343" s="33"/>
      <c r="T343" s="34" t="str">
        <f aca="false">IF(S343="Yes",IF(B343&gt;=DATE(2025,6,1),200,100),"")</f>
        <v/>
      </c>
      <c r="U343" s="32"/>
      <c r="V343" s="18"/>
    </row>
    <row r="344" customFormat="false" ht="15" hidden="false" customHeight="false" outlineLevel="0" collapsed="false">
      <c r="A344" s="21" t="str">
        <f aca="false">IF(B344&lt;&gt;"",TEXT(ROW()-1,"000"),"")</f>
        <v/>
      </c>
      <c r="B344" s="25"/>
      <c r="C344" s="26" t="str">
        <f aca="false">IF(B344&lt;&gt;"",TEXT(B344,"MMMM YYYY"),"")</f>
        <v/>
      </c>
      <c r="D344" s="21"/>
      <c r="E344" s="27"/>
      <c r="F344" s="27"/>
      <c r="G344" s="27"/>
      <c r="H344" s="27"/>
      <c r="I344" s="21"/>
      <c r="J344" s="22"/>
      <c r="K344" s="22"/>
      <c r="L344" s="22"/>
      <c r="M344" s="22" t="str">
        <f aca="false">IF(J344="","",J344+IF(K344="",0,K344)-IF(L344="",0,L344))</f>
        <v/>
      </c>
      <c r="N344" s="27"/>
      <c r="O344" s="22" t="str">
        <f aca="false">IF(M344="","",M344*0.5)</f>
        <v/>
      </c>
      <c r="P344" s="22"/>
      <c r="Q344" s="22" t="str">
        <f aca="false">IF(M344="","",M344-IF(P344="",0,P344))</f>
        <v/>
      </c>
      <c r="R344" s="21" t="str">
        <f aca="false">IF(M344="","",IF(Q344&lt;=0,"✓ PAID","OUTSTANDING"))</f>
        <v/>
      </c>
      <c r="S344" s="28"/>
      <c r="T344" s="29" t="str">
        <f aca="false">IF(S344="Yes",IF(B344&gt;=DATE(2025,6,1),200,100),"")</f>
        <v/>
      </c>
      <c r="U344" s="27"/>
      <c r="V344" s="21"/>
    </row>
    <row r="345" customFormat="false" ht="15" hidden="false" customHeight="false" outlineLevel="0" collapsed="false">
      <c r="A345" s="18" t="str">
        <f aca="false">IF(B345&lt;&gt;"",TEXT(ROW()-1,"000"),"")</f>
        <v/>
      </c>
      <c r="B345" s="30"/>
      <c r="C345" s="31" t="str">
        <f aca="false">IF(B345&lt;&gt;"",TEXT(B345,"MMMM YYYY"),"")</f>
        <v/>
      </c>
      <c r="D345" s="18"/>
      <c r="E345" s="32"/>
      <c r="F345" s="32"/>
      <c r="G345" s="32"/>
      <c r="H345" s="32"/>
      <c r="I345" s="18"/>
      <c r="J345" s="19"/>
      <c r="K345" s="19"/>
      <c r="L345" s="19"/>
      <c r="M345" s="19" t="str">
        <f aca="false">IF(J345="","",J345+IF(K345="",0,K345)-IF(L345="",0,L345))</f>
        <v/>
      </c>
      <c r="N345" s="32"/>
      <c r="O345" s="19" t="str">
        <f aca="false">IF(M345="","",M345*0.5)</f>
        <v/>
      </c>
      <c r="P345" s="19"/>
      <c r="Q345" s="19" t="str">
        <f aca="false">IF(M345="","",M345-IF(P345="",0,P345))</f>
        <v/>
      </c>
      <c r="R345" s="18" t="str">
        <f aca="false">IF(M345="","",IF(Q345&lt;=0,"✓ PAID","OUTSTANDING"))</f>
        <v/>
      </c>
      <c r="S345" s="33"/>
      <c r="T345" s="34" t="str">
        <f aca="false">IF(S345="Yes",IF(B345&gt;=DATE(2025,6,1),200,100),"")</f>
        <v/>
      </c>
      <c r="U345" s="32"/>
      <c r="V345" s="18"/>
    </row>
    <row r="346" customFormat="false" ht="15" hidden="false" customHeight="false" outlineLevel="0" collapsed="false">
      <c r="A346" s="21" t="str">
        <f aca="false">IF(B346&lt;&gt;"",TEXT(ROW()-1,"000"),"")</f>
        <v/>
      </c>
      <c r="B346" s="25"/>
      <c r="C346" s="26" t="str">
        <f aca="false">IF(B346&lt;&gt;"",TEXT(B346,"MMMM YYYY"),"")</f>
        <v/>
      </c>
      <c r="D346" s="21"/>
      <c r="E346" s="27"/>
      <c r="F346" s="27"/>
      <c r="G346" s="27"/>
      <c r="H346" s="27"/>
      <c r="I346" s="21"/>
      <c r="J346" s="22"/>
      <c r="K346" s="22"/>
      <c r="L346" s="22"/>
      <c r="M346" s="22" t="str">
        <f aca="false">IF(J346="","",J346+IF(K346="",0,K346)-IF(L346="",0,L346))</f>
        <v/>
      </c>
      <c r="N346" s="27"/>
      <c r="O346" s="22" t="str">
        <f aca="false">IF(M346="","",M346*0.5)</f>
        <v/>
      </c>
      <c r="P346" s="22"/>
      <c r="Q346" s="22" t="str">
        <f aca="false">IF(M346="","",M346-IF(P346="",0,P346))</f>
        <v/>
      </c>
      <c r="R346" s="21" t="str">
        <f aca="false">IF(M346="","",IF(Q346&lt;=0,"✓ PAID","OUTSTANDING"))</f>
        <v/>
      </c>
      <c r="S346" s="28"/>
      <c r="T346" s="29" t="str">
        <f aca="false">IF(S346="Yes",IF(B346&gt;=DATE(2025,6,1),200,100),"")</f>
        <v/>
      </c>
      <c r="U346" s="27"/>
      <c r="V346" s="21"/>
    </row>
    <row r="347" customFormat="false" ht="15" hidden="false" customHeight="false" outlineLevel="0" collapsed="false">
      <c r="A347" s="18" t="str">
        <f aca="false">IF(B347&lt;&gt;"",TEXT(ROW()-1,"000"),"")</f>
        <v/>
      </c>
      <c r="B347" s="30"/>
      <c r="C347" s="31" t="str">
        <f aca="false">IF(B347&lt;&gt;"",TEXT(B347,"MMMM YYYY"),"")</f>
        <v/>
      </c>
      <c r="D347" s="18"/>
      <c r="E347" s="32"/>
      <c r="F347" s="32"/>
      <c r="G347" s="32"/>
      <c r="H347" s="32"/>
      <c r="I347" s="18"/>
      <c r="J347" s="19"/>
      <c r="K347" s="19"/>
      <c r="L347" s="19"/>
      <c r="M347" s="19" t="str">
        <f aca="false">IF(J347="","",J347+IF(K347="",0,K347)-IF(L347="",0,L347))</f>
        <v/>
      </c>
      <c r="N347" s="32"/>
      <c r="O347" s="19" t="str">
        <f aca="false">IF(M347="","",M347*0.5)</f>
        <v/>
      </c>
      <c r="P347" s="19"/>
      <c r="Q347" s="19" t="str">
        <f aca="false">IF(M347="","",M347-IF(P347="",0,P347))</f>
        <v/>
      </c>
      <c r="R347" s="18" t="str">
        <f aca="false">IF(M347="","",IF(Q347&lt;=0,"✓ PAID","OUTSTANDING"))</f>
        <v/>
      </c>
      <c r="S347" s="33"/>
      <c r="T347" s="34" t="str">
        <f aca="false">IF(S347="Yes",IF(B347&gt;=DATE(2025,6,1),200,100),"")</f>
        <v/>
      </c>
      <c r="U347" s="32"/>
      <c r="V347" s="18"/>
    </row>
    <row r="348" customFormat="false" ht="15" hidden="false" customHeight="false" outlineLevel="0" collapsed="false">
      <c r="A348" s="21" t="str">
        <f aca="false">IF(B348&lt;&gt;"",TEXT(ROW()-1,"000"),"")</f>
        <v/>
      </c>
      <c r="B348" s="25"/>
      <c r="C348" s="26" t="str">
        <f aca="false">IF(B348&lt;&gt;"",TEXT(B348,"MMMM YYYY"),"")</f>
        <v/>
      </c>
      <c r="D348" s="21"/>
      <c r="E348" s="27"/>
      <c r="F348" s="27"/>
      <c r="G348" s="27"/>
      <c r="H348" s="27"/>
      <c r="I348" s="21"/>
      <c r="J348" s="22"/>
      <c r="K348" s="22"/>
      <c r="L348" s="22"/>
      <c r="M348" s="22" t="str">
        <f aca="false">IF(J348="","",J348+IF(K348="",0,K348)-IF(L348="",0,L348))</f>
        <v/>
      </c>
      <c r="N348" s="27"/>
      <c r="O348" s="22" t="str">
        <f aca="false">IF(M348="","",M348*0.5)</f>
        <v/>
      </c>
      <c r="P348" s="22"/>
      <c r="Q348" s="22" t="str">
        <f aca="false">IF(M348="","",M348-IF(P348="",0,P348))</f>
        <v/>
      </c>
      <c r="R348" s="21" t="str">
        <f aca="false">IF(M348="","",IF(Q348&lt;=0,"✓ PAID","OUTSTANDING"))</f>
        <v/>
      </c>
      <c r="S348" s="28"/>
      <c r="T348" s="29" t="str">
        <f aca="false">IF(S348="Yes",IF(B348&gt;=DATE(2025,6,1),200,100),"")</f>
        <v/>
      </c>
      <c r="U348" s="27"/>
      <c r="V348" s="21"/>
    </row>
    <row r="349" customFormat="false" ht="15" hidden="false" customHeight="false" outlineLevel="0" collapsed="false">
      <c r="A349" s="18" t="str">
        <f aca="false">IF(B349&lt;&gt;"",TEXT(ROW()-1,"000"),"")</f>
        <v/>
      </c>
      <c r="B349" s="30"/>
      <c r="C349" s="31" t="str">
        <f aca="false">IF(B349&lt;&gt;"",TEXT(B349,"MMMM YYYY"),"")</f>
        <v/>
      </c>
      <c r="D349" s="18"/>
      <c r="E349" s="32"/>
      <c r="F349" s="32"/>
      <c r="G349" s="32"/>
      <c r="H349" s="32"/>
      <c r="I349" s="18"/>
      <c r="J349" s="19"/>
      <c r="K349" s="19"/>
      <c r="L349" s="19"/>
      <c r="M349" s="19" t="str">
        <f aca="false">IF(J349="","",J349+IF(K349="",0,K349)-IF(L349="",0,L349))</f>
        <v/>
      </c>
      <c r="N349" s="32"/>
      <c r="O349" s="19" t="str">
        <f aca="false">IF(M349="","",M349*0.5)</f>
        <v/>
      </c>
      <c r="P349" s="19"/>
      <c r="Q349" s="19" t="str">
        <f aca="false">IF(M349="","",M349-IF(P349="",0,P349))</f>
        <v/>
      </c>
      <c r="R349" s="18" t="str">
        <f aca="false">IF(M349="","",IF(Q349&lt;=0,"✓ PAID","OUTSTANDING"))</f>
        <v/>
      </c>
      <c r="S349" s="33"/>
      <c r="T349" s="34" t="str">
        <f aca="false">IF(S349="Yes",IF(B349&gt;=DATE(2025,6,1),200,100),"")</f>
        <v/>
      </c>
      <c r="U349" s="32"/>
      <c r="V349" s="18"/>
    </row>
    <row r="350" customFormat="false" ht="15" hidden="false" customHeight="false" outlineLevel="0" collapsed="false">
      <c r="A350" s="21" t="str">
        <f aca="false">IF(B350&lt;&gt;"",TEXT(ROW()-1,"000"),"")</f>
        <v/>
      </c>
      <c r="B350" s="25"/>
      <c r="C350" s="26" t="str">
        <f aca="false">IF(B350&lt;&gt;"",TEXT(B350,"MMMM YYYY"),"")</f>
        <v/>
      </c>
      <c r="D350" s="21"/>
      <c r="E350" s="27"/>
      <c r="F350" s="27"/>
      <c r="G350" s="27"/>
      <c r="H350" s="27"/>
      <c r="I350" s="21"/>
      <c r="J350" s="22"/>
      <c r="K350" s="22"/>
      <c r="L350" s="22"/>
      <c r="M350" s="22" t="str">
        <f aca="false">IF(J350="","",J350+IF(K350="",0,K350)-IF(L350="",0,L350))</f>
        <v/>
      </c>
      <c r="N350" s="27"/>
      <c r="O350" s="22" t="str">
        <f aca="false">IF(M350="","",M350*0.5)</f>
        <v/>
      </c>
      <c r="P350" s="22"/>
      <c r="Q350" s="22" t="str">
        <f aca="false">IF(M350="","",M350-IF(P350="",0,P350))</f>
        <v/>
      </c>
      <c r="R350" s="21" t="str">
        <f aca="false">IF(M350="","",IF(Q350&lt;=0,"✓ PAID","OUTSTANDING"))</f>
        <v/>
      </c>
      <c r="S350" s="28"/>
      <c r="T350" s="29" t="str">
        <f aca="false">IF(S350="Yes",IF(B350&gt;=DATE(2025,6,1),200,100),"")</f>
        <v/>
      </c>
      <c r="U350" s="27"/>
      <c r="V350" s="21"/>
    </row>
    <row r="351" customFormat="false" ht="15" hidden="false" customHeight="false" outlineLevel="0" collapsed="false">
      <c r="A351" s="18" t="str">
        <f aca="false">IF(B351&lt;&gt;"",TEXT(ROW()-1,"000"),"")</f>
        <v/>
      </c>
      <c r="B351" s="30"/>
      <c r="C351" s="31" t="str">
        <f aca="false">IF(B351&lt;&gt;"",TEXT(B351,"MMMM YYYY"),"")</f>
        <v/>
      </c>
      <c r="D351" s="18"/>
      <c r="E351" s="32"/>
      <c r="F351" s="32"/>
      <c r="G351" s="32"/>
      <c r="H351" s="32"/>
      <c r="I351" s="18"/>
      <c r="J351" s="19"/>
      <c r="K351" s="19"/>
      <c r="L351" s="19"/>
      <c r="M351" s="19" t="str">
        <f aca="false">IF(J351="","",J351+IF(K351="",0,K351)-IF(L351="",0,L351))</f>
        <v/>
      </c>
      <c r="N351" s="32"/>
      <c r="O351" s="19" t="str">
        <f aca="false">IF(M351="","",M351*0.5)</f>
        <v/>
      </c>
      <c r="P351" s="19"/>
      <c r="Q351" s="19" t="str">
        <f aca="false">IF(M351="","",M351-IF(P351="",0,P351))</f>
        <v/>
      </c>
      <c r="R351" s="18" t="str">
        <f aca="false">IF(M351="","",IF(Q351&lt;=0,"✓ PAID","OUTSTANDING"))</f>
        <v/>
      </c>
      <c r="S351" s="33"/>
      <c r="T351" s="34" t="str">
        <f aca="false">IF(S351="Yes",IF(B351&gt;=DATE(2025,6,1),200,100),"")</f>
        <v/>
      </c>
      <c r="U351" s="32"/>
      <c r="V351" s="18"/>
    </row>
    <row r="352" customFormat="false" ht="15" hidden="false" customHeight="false" outlineLevel="0" collapsed="false">
      <c r="A352" s="21" t="str">
        <f aca="false">IF(B352&lt;&gt;"",TEXT(ROW()-1,"000"),"")</f>
        <v/>
      </c>
      <c r="B352" s="25"/>
      <c r="C352" s="26" t="str">
        <f aca="false">IF(B352&lt;&gt;"",TEXT(B352,"MMMM YYYY"),"")</f>
        <v/>
      </c>
      <c r="D352" s="21"/>
      <c r="E352" s="27"/>
      <c r="F352" s="27"/>
      <c r="G352" s="27"/>
      <c r="H352" s="27"/>
      <c r="I352" s="21"/>
      <c r="J352" s="22"/>
      <c r="K352" s="22"/>
      <c r="L352" s="22"/>
      <c r="M352" s="22" t="str">
        <f aca="false">IF(J352="","",J352+IF(K352="",0,K352)-IF(L352="",0,L352))</f>
        <v/>
      </c>
      <c r="N352" s="27"/>
      <c r="O352" s="22" t="str">
        <f aca="false">IF(M352="","",M352*0.5)</f>
        <v/>
      </c>
      <c r="P352" s="22"/>
      <c r="Q352" s="22" t="str">
        <f aca="false">IF(M352="","",M352-IF(P352="",0,P352))</f>
        <v/>
      </c>
      <c r="R352" s="21" t="str">
        <f aca="false">IF(M352="","",IF(Q352&lt;=0,"✓ PAID","OUTSTANDING"))</f>
        <v/>
      </c>
      <c r="S352" s="28"/>
      <c r="T352" s="29" t="str">
        <f aca="false">IF(S352="Yes",IF(B352&gt;=DATE(2025,6,1),200,100),"")</f>
        <v/>
      </c>
      <c r="U352" s="27"/>
      <c r="V352" s="21"/>
    </row>
    <row r="353" customFormat="false" ht="15" hidden="false" customHeight="false" outlineLevel="0" collapsed="false">
      <c r="A353" s="18" t="str">
        <f aca="false">IF(B353&lt;&gt;"",TEXT(ROW()-1,"000"),"")</f>
        <v/>
      </c>
      <c r="B353" s="30"/>
      <c r="C353" s="31" t="str">
        <f aca="false">IF(B353&lt;&gt;"",TEXT(B353,"MMMM YYYY"),"")</f>
        <v/>
      </c>
      <c r="D353" s="18"/>
      <c r="E353" s="32"/>
      <c r="F353" s="32"/>
      <c r="G353" s="32"/>
      <c r="H353" s="32"/>
      <c r="I353" s="18"/>
      <c r="J353" s="19"/>
      <c r="K353" s="19"/>
      <c r="L353" s="19"/>
      <c r="M353" s="19" t="str">
        <f aca="false">IF(J353="","",J353+IF(K353="",0,K353)-IF(L353="",0,L353))</f>
        <v/>
      </c>
      <c r="N353" s="32"/>
      <c r="O353" s="19" t="str">
        <f aca="false">IF(M353="","",M353*0.5)</f>
        <v/>
      </c>
      <c r="P353" s="19"/>
      <c r="Q353" s="19" t="str">
        <f aca="false">IF(M353="","",M353-IF(P353="",0,P353))</f>
        <v/>
      </c>
      <c r="R353" s="18" t="str">
        <f aca="false">IF(M353="","",IF(Q353&lt;=0,"✓ PAID","OUTSTANDING"))</f>
        <v/>
      </c>
      <c r="S353" s="33"/>
      <c r="T353" s="34" t="str">
        <f aca="false">IF(S353="Yes",IF(B353&gt;=DATE(2025,6,1),200,100),"")</f>
        <v/>
      </c>
      <c r="U353" s="32"/>
      <c r="V353" s="18"/>
    </row>
    <row r="354" customFormat="false" ht="15" hidden="false" customHeight="false" outlineLevel="0" collapsed="false">
      <c r="A354" s="21" t="str">
        <f aca="false">IF(B354&lt;&gt;"",TEXT(ROW()-1,"000"),"")</f>
        <v/>
      </c>
      <c r="B354" s="25"/>
      <c r="C354" s="26" t="str">
        <f aca="false">IF(B354&lt;&gt;"",TEXT(B354,"MMMM YYYY"),"")</f>
        <v/>
      </c>
      <c r="D354" s="21"/>
      <c r="E354" s="27"/>
      <c r="F354" s="27"/>
      <c r="G354" s="27"/>
      <c r="H354" s="27"/>
      <c r="I354" s="21"/>
      <c r="J354" s="22"/>
      <c r="K354" s="22"/>
      <c r="L354" s="22"/>
      <c r="M354" s="22" t="str">
        <f aca="false">IF(J354="","",J354+IF(K354="",0,K354)-IF(L354="",0,L354))</f>
        <v/>
      </c>
      <c r="N354" s="27"/>
      <c r="O354" s="22" t="str">
        <f aca="false">IF(M354="","",M354*0.5)</f>
        <v/>
      </c>
      <c r="P354" s="22"/>
      <c r="Q354" s="22" t="str">
        <f aca="false">IF(M354="","",M354-IF(P354="",0,P354))</f>
        <v/>
      </c>
      <c r="R354" s="21" t="str">
        <f aca="false">IF(M354="","",IF(Q354&lt;=0,"✓ PAID","OUTSTANDING"))</f>
        <v/>
      </c>
      <c r="S354" s="28"/>
      <c r="T354" s="29" t="str">
        <f aca="false">IF(S354="Yes",IF(B354&gt;=DATE(2025,6,1),200,100),"")</f>
        <v/>
      </c>
      <c r="U354" s="27"/>
      <c r="V354" s="21"/>
    </row>
    <row r="355" customFormat="false" ht="15" hidden="false" customHeight="false" outlineLevel="0" collapsed="false">
      <c r="A355" s="18" t="str">
        <f aca="false">IF(B355&lt;&gt;"",TEXT(ROW()-1,"000"),"")</f>
        <v/>
      </c>
      <c r="B355" s="30"/>
      <c r="C355" s="31" t="str">
        <f aca="false">IF(B355&lt;&gt;"",TEXT(B355,"MMMM YYYY"),"")</f>
        <v/>
      </c>
      <c r="D355" s="18"/>
      <c r="E355" s="32"/>
      <c r="F355" s="32"/>
      <c r="G355" s="32"/>
      <c r="H355" s="32"/>
      <c r="I355" s="18"/>
      <c r="J355" s="19"/>
      <c r="K355" s="19"/>
      <c r="L355" s="19"/>
      <c r="M355" s="19" t="str">
        <f aca="false">IF(J355="","",J355+IF(K355="",0,K355)-IF(L355="",0,L355))</f>
        <v/>
      </c>
      <c r="N355" s="32"/>
      <c r="O355" s="19" t="str">
        <f aca="false">IF(M355="","",M355*0.5)</f>
        <v/>
      </c>
      <c r="P355" s="19"/>
      <c r="Q355" s="19" t="str">
        <f aca="false">IF(M355="","",M355-IF(P355="",0,P355))</f>
        <v/>
      </c>
      <c r="R355" s="18" t="str">
        <f aca="false">IF(M355="","",IF(Q355&lt;=0,"✓ PAID","OUTSTANDING"))</f>
        <v/>
      </c>
      <c r="S355" s="33"/>
      <c r="T355" s="34" t="str">
        <f aca="false">IF(S355="Yes",IF(B355&gt;=DATE(2025,6,1),200,100),"")</f>
        <v/>
      </c>
      <c r="U355" s="32"/>
      <c r="V355" s="18"/>
    </row>
    <row r="356" customFormat="false" ht="15" hidden="false" customHeight="false" outlineLevel="0" collapsed="false">
      <c r="A356" s="21" t="str">
        <f aca="false">IF(B356&lt;&gt;"",TEXT(ROW()-1,"000"),"")</f>
        <v/>
      </c>
      <c r="B356" s="25"/>
      <c r="C356" s="26" t="str">
        <f aca="false">IF(B356&lt;&gt;"",TEXT(B356,"MMMM YYYY"),"")</f>
        <v/>
      </c>
      <c r="D356" s="21"/>
      <c r="E356" s="27"/>
      <c r="F356" s="27"/>
      <c r="G356" s="27"/>
      <c r="H356" s="27"/>
      <c r="I356" s="21"/>
      <c r="J356" s="22"/>
      <c r="K356" s="22"/>
      <c r="L356" s="22"/>
      <c r="M356" s="22" t="str">
        <f aca="false">IF(J356="","",J356+IF(K356="",0,K356)-IF(L356="",0,L356))</f>
        <v/>
      </c>
      <c r="N356" s="27"/>
      <c r="O356" s="22" t="str">
        <f aca="false">IF(M356="","",M356*0.5)</f>
        <v/>
      </c>
      <c r="P356" s="22"/>
      <c r="Q356" s="22" t="str">
        <f aca="false">IF(M356="","",M356-IF(P356="",0,P356))</f>
        <v/>
      </c>
      <c r="R356" s="21" t="str">
        <f aca="false">IF(M356="","",IF(Q356&lt;=0,"✓ PAID","OUTSTANDING"))</f>
        <v/>
      </c>
      <c r="S356" s="28"/>
      <c r="T356" s="29" t="str">
        <f aca="false">IF(S356="Yes",IF(B356&gt;=DATE(2025,6,1),200,100),"")</f>
        <v/>
      </c>
      <c r="U356" s="27"/>
      <c r="V356" s="21"/>
    </row>
    <row r="357" customFormat="false" ht="15" hidden="false" customHeight="false" outlineLevel="0" collapsed="false">
      <c r="A357" s="18" t="str">
        <f aca="false">IF(B357&lt;&gt;"",TEXT(ROW()-1,"000"),"")</f>
        <v/>
      </c>
      <c r="B357" s="30"/>
      <c r="C357" s="31" t="str">
        <f aca="false">IF(B357&lt;&gt;"",TEXT(B357,"MMMM YYYY"),"")</f>
        <v/>
      </c>
      <c r="D357" s="18"/>
      <c r="E357" s="32"/>
      <c r="F357" s="32"/>
      <c r="G357" s="32"/>
      <c r="H357" s="32"/>
      <c r="I357" s="18"/>
      <c r="J357" s="19"/>
      <c r="K357" s="19"/>
      <c r="L357" s="19"/>
      <c r="M357" s="19" t="str">
        <f aca="false">IF(J357="","",J357+IF(K357="",0,K357)-IF(L357="",0,L357))</f>
        <v/>
      </c>
      <c r="N357" s="32"/>
      <c r="O357" s="19" t="str">
        <f aca="false">IF(M357="","",M357*0.5)</f>
        <v/>
      </c>
      <c r="P357" s="19"/>
      <c r="Q357" s="19" t="str">
        <f aca="false">IF(M357="","",M357-IF(P357="",0,P357))</f>
        <v/>
      </c>
      <c r="R357" s="18" t="str">
        <f aca="false">IF(M357="","",IF(Q357&lt;=0,"✓ PAID","OUTSTANDING"))</f>
        <v/>
      </c>
      <c r="S357" s="33"/>
      <c r="T357" s="34" t="str">
        <f aca="false">IF(S357="Yes",IF(B357&gt;=DATE(2025,6,1),200,100),"")</f>
        <v/>
      </c>
      <c r="U357" s="32"/>
      <c r="V357" s="18"/>
    </row>
    <row r="358" customFormat="false" ht="15" hidden="false" customHeight="false" outlineLevel="0" collapsed="false">
      <c r="A358" s="21" t="str">
        <f aca="false">IF(B358&lt;&gt;"",TEXT(ROW()-1,"000"),"")</f>
        <v/>
      </c>
      <c r="B358" s="25"/>
      <c r="C358" s="26" t="str">
        <f aca="false">IF(B358&lt;&gt;"",TEXT(B358,"MMMM YYYY"),"")</f>
        <v/>
      </c>
      <c r="D358" s="21"/>
      <c r="E358" s="27"/>
      <c r="F358" s="27"/>
      <c r="G358" s="27"/>
      <c r="H358" s="27"/>
      <c r="I358" s="21"/>
      <c r="J358" s="22"/>
      <c r="K358" s="22"/>
      <c r="L358" s="22"/>
      <c r="M358" s="22" t="str">
        <f aca="false">IF(J358="","",J358+IF(K358="",0,K358)-IF(L358="",0,L358))</f>
        <v/>
      </c>
      <c r="N358" s="27"/>
      <c r="O358" s="22" t="str">
        <f aca="false">IF(M358="","",M358*0.5)</f>
        <v/>
      </c>
      <c r="P358" s="22"/>
      <c r="Q358" s="22" t="str">
        <f aca="false">IF(M358="","",M358-IF(P358="",0,P358))</f>
        <v/>
      </c>
      <c r="R358" s="21" t="str">
        <f aca="false">IF(M358="","",IF(Q358&lt;=0,"✓ PAID","OUTSTANDING"))</f>
        <v/>
      </c>
      <c r="S358" s="28"/>
      <c r="T358" s="29" t="str">
        <f aca="false">IF(S358="Yes",IF(B358&gt;=DATE(2025,6,1),200,100),"")</f>
        <v/>
      </c>
      <c r="U358" s="27"/>
      <c r="V358" s="21"/>
    </row>
    <row r="359" customFormat="false" ht="15" hidden="false" customHeight="false" outlineLevel="0" collapsed="false">
      <c r="A359" s="18" t="str">
        <f aca="false">IF(B359&lt;&gt;"",TEXT(ROW()-1,"000"),"")</f>
        <v/>
      </c>
      <c r="B359" s="30"/>
      <c r="C359" s="31" t="str">
        <f aca="false">IF(B359&lt;&gt;"",TEXT(B359,"MMMM YYYY"),"")</f>
        <v/>
      </c>
      <c r="D359" s="18"/>
      <c r="E359" s="32"/>
      <c r="F359" s="32"/>
      <c r="G359" s="32"/>
      <c r="H359" s="32"/>
      <c r="I359" s="18"/>
      <c r="J359" s="19"/>
      <c r="K359" s="19"/>
      <c r="L359" s="19"/>
      <c r="M359" s="19" t="str">
        <f aca="false">IF(J359="","",J359+IF(K359="",0,K359)-IF(L359="",0,L359))</f>
        <v/>
      </c>
      <c r="N359" s="32"/>
      <c r="O359" s="19" t="str">
        <f aca="false">IF(M359="","",M359*0.5)</f>
        <v/>
      </c>
      <c r="P359" s="19"/>
      <c r="Q359" s="19" t="str">
        <f aca="false">IF(M359="","",M359-IF(P359="",0,P359))</f>
        <v/>
      </c>
      <c r="R359" s="18" t="str">
        <f aca="false">IF(M359="","",IF(Q359&lt;=0,"✓ PAID","OUTSTANDING"))</f>
        <v/>
      </c>
      <c r="S359" s="33"/>
      <c r="T359" s="34" t="str">
        <f aca="false">IF(S359="Yes",IF(B359&gt;=DATE(2025,6,1),200,100),"")</f>
        <v/>
      </c>
      <c r="U359" s="32"/>
      <c r="V359" s="18"/>
    </row>
    <row r="360" customFormat="false" ht="15" hidden="false" customHeight="false" outlineLevel="0" collapsed="false">
      <c r="A360" s="21" t="str">
        <f aca="false">IF(B360&lt;&gt;"",TEXT(ROW()-1,"000"),"")</f>
        <v/>
      </c>
      <c r="B360" s="25"/>
      <c r="C360" s="26" t="str">
        <f aca="false">IF(B360&lt;&gt;"",TEXT(B360,"MMMM YYYY"),"")</f>
        <v/>
      </c>
      <c r="D360" s="21"/>
      <c r="E360" s="27"/>
      <c r="F360" s="27"/>
      <c r="G360" s="27"/>
      <c r="H360" s="27"/>
      <c r="I360" s="21"/>
      <c r="J360" s="22"/>
      <c r="K360" s="22"/>
      <c r="L360" s="22"/>
      <c r="M360" s="22" t="str">
        <f aca="false">IF(J360="","",J360+IF(K360="",0,K360)-IF(L360="",0,L360))</f>
        <v/>
      </c>
      <c r="N360" s="27"/>
      <c r="O360" s="22" t="str">
        <f aca="false">IF(M360="","",M360*0.5)</f>
        <v/>
      </c>
      <c r="P360" s="22"/>
      <c r="Q360" s="22" t="str">
        <f aca="false">IF(M360="","",M360-IF(P360="",0,P360))</f>
        <v/>
      </c>
      <c r="R360" s="21" t="str">
        <f aca="false">IF(M360="","",IF(Q360&lt;=0,"✓ PAID","OUTSTANDING"))</f>
        <v/>
      </c>
      <c r="S360" s="28"/>
      <c r="T360" s="29" t="str">
        <f aca="false">IF(S360="Yes",IF(B360&gt;=DATE(2025,6,1),200,100),"")</f>
        <v/>
      </c>
      <c r="U360" s="27"/>
      <c r="V360" s="21"/>
    </row>
    <row r="361" customFormat="false" ht="15" hidden="false" customHeight="false" outlineLevel="0" collapsed="false">
      <c r="A361" s="18" t="str">
        <f aca="false">IF(B361&lt;&gt;"",TEXT(ROW()-1,"000"),"")</f>
        <v/>
      </c>
      <c r="B361" s="30"/>
      <c r="C361" s="31" t="str">
        <f aca="false">IF(B361&lt;&gt;"",TEXT(B361,"MMMM YYYY"),"")</f>
        <v/>
      </c>
      <c r="D361" s="18"/>
      <c r="E361" s="32"/>
      <c r="F361" s="32"/>
      <c r="G361" s="32"/>
      <c r="H361" s="32"/>
      <c r="I361" s="18"/>
      <c r="J361" s="19"/>
      <c r="K361" s="19"/>
      <c r="L361" s="19"/>
      <c r="M361" s="19" t="str">
        <f aca="false">IF(J361="","",J361+IF(K361="",0,K361)-IF(L361="",0,L361))</f>
        <v/>
      </c>
      <c r="N361" s="32"/>
      <c r="O361" s="19" t="str">
        <f aca="false">IF(M361="","",M361*0.5)</f>
        <v/>
      </c>
      <c r="P361" s="19"/>
      <c r="Q361" s="19" t="str">
        <f aca="false">IF(M361="","",M361-IF(P361="",0,P361))</f>
        <v/>
      </c>
      <c r="R361" s="18" t="str">
        <f aca="false">IF(M361="","",IF(Q361&lt;=0,"✓ PAID","OUTSTANDING"))</f>
        <v/>
      </c>
      <c r="S361" s="33"/>
      <c r="T361" s="34" t="str">
        <f aca="false">IF(S361="Yes",IF(B361&gt;=DATE(2025,6,1),200,100),"")</f>
        <v/>
      </c>
      <c r="U361" s="32"/>
      <c r="V361" s="18"/>
    </row>
    <row r="362" customFormat="false" ht="15" hidden="false" customHeight="false" outlineLevel="0" collapsed="false">
      <c r="A362" s="21" t="str">
        <f aca="false">IF(B362&lt;&gt;"",TEXT(ROW()-1,"000"),"")</f>
        <v/>
      </c>
      <c r="B362" s="25"/>
      <c r="C362" s="26" t="str">
        <f aca="false">IF(B362&lt;&gt;"",TEXT(B362,"MMMM YYYY"),"")</f>
        <v/>
      </c>
      <c r="D362" s="21"/>
      <c r="E362" s="27"/>
      <c r="F362" s="27"/>
      <c r="G362" s="27"/>
      <c r="H362" s="27"/>
      <c r="I362" s="21"/>
      <c r="J362" s="22"/>
      <c r="K362" s="22"/>
      <c r="L362" s="22"/>
      <c r="M362" s="22" t="str">
        <f aca="false">IF(J362="","",J362+IF(K362="",0,K362)-IF(L362="",0,L362))</f>
        <v/>
      </c>
      <c r="N362" s="27"/>
      <c r="O362" s="22" t="str">
        <f aca="false">IF(M362="","",M362*0.5)</f>
        <v/>
      </c>
      <c r="P362" s="22"/>
      <c r="Q362" s="22" t="str">
        <f aca="false">IF(M362="","",M362-IF(P362="",0,P362))</f>
        <v/>
      </c>
      <c r="R362" s="21" t="str">
        <f aca="false">IF(M362="","",IF(Q362&lt;=0,"✓ PAID","OUTSTANDING"))</f>
        <v/>
      </c>
      <c r="S362" s="28"/>
      <c r="T362" s="29" t="str">
        <f aca="false">IF(S362="Yes",IF(B362&gt;=DATE(2025,6,1),200,100),"")</f>
        <v/>
      </c>
      <c r="U362" s="27"/>
      <c r="V362" s="21"/>
    </row>
    <row r="363" customFormat="false" ht="15" hidden="false" customHeight="false" outlineLevel="0" collapsed="false">
      <c r="A363" s="18" t="str">
        <f aca="false">IF(B363&lt;&gt;"",TEXT(ROW()-1,"000"),"")</f>
        <v/>
      </c>
      <c r="B363" s="30"/>
      <c r="C363" s="31" t="str">
        <f aca="false">IF(B363&lt;&gt;"",TEXT(B363,"MMMM YYYY"),"")</f>
        <v/>
      </c>
      <c r="D363" s="18"/>
      <c r="E363" s="32"/>
      <c r="F363" s="32"/>
      <c r="G363" s="32"/>
      <c r="H363" s="32"/>
      <c r="I363" s="18"/>
      <c r="J363" s="19"/>
      <c r="K363" s="19"/>
      <c r="L363" s="19"/>
      <c r="M363" s="19" t="str">
        <f aca="false">IF(J363="","",J363+IF(K363="",0,K363)-IF(L363="",0,L363))</f>
        <v/>
      </c>
      <c r="N363" s="32"/>
      <c r="O363" s="19" t="str">
        <f aca="false">IF(M363="","",M363*0.5)</f>
        <v/>
      </c>
      <c r="P363" s="19"/>
      <c r="Q363" s="19" t="str">
        <f aca="false">IF(M363="","",M363-IF(P363="",0,P363))</f>
        <v/>
      </c>
      <c r="R363" s="18" t="str">
        <f aca="false">IF(M363="","",IF(Q363&lt;=0,"✓ PAID","OUTSTANDING"))</f>
        <v/>
      </c>
      <c r="S363" s="33"/>
      <c r="T363" s="34" t="str">
        <f aca="false">IF(S363="Yes",IF(B363&gt;=DATE(2025,6,1),200,100),"")</f>
        <v/>
      </c>
      <c r="U363" s="32"/>
      <c r="V363" s="18"/>
    </row>
    <row r="364" customFormat="false" ht="15" hidden="false" customHeight="false" outlineLevel="0" collapsed="false">
      <c r="A364" s="21" t="str">
        <f aca="false">IF(B364&lt;&gt;"",TEXT(ROW()-1,"000"),"")</f>
        <v/>
      </c>
      <c r="B364" s="25"/>
      <c r="C364" s="26" t="str">
        <f aca="false">IF(B364&lt;&gt;"",TEXT(B364,"MMMM YYYY"),"")</f>
        <v/>
      </c>
      <c r="D364" s="21"/>
      <c r="E364" s="27"/>
      <c r="F364" s="27"/>
      <c r="G364" s="27"/>
      <c r="H364" s="27"/>
      <c r="I364" s="21"/>
      <c r="J364" s="22"/>
      <c r="K364" s="22"/>
      <c r="L364" s="22"/>
      <c r="M364" s="22" t="str">
        <f aca="false">IF(J364="","",J364+IF(K364="",0,K364)-IF(L364="",0,L364))</f>
        <v/>
      </c>
      <c r="N364" s="27"/>
      <c r="O364" s="22" t="str">
        <f aca="false">IF(M364="","",M364*0.5)</f>
        <v/>
      </c>
      <c r="P364" s="22"/>
      <c r="Q364" s="22" t="str">
        <f aca="false">IF(M364="","",M364-IF(P364="",0,P364))</f>
        <v/>
      </c>
      <c r="R364" s="21" t="str">
        <f aca="false">IF(M364="","",IF(Q364&lt;=0,"✓ PAID","OUTSTANDING"))</f>
        <v/>
      </c>
      <c r="S364" s="28"/>
      <c r="T364" s="29" t="str">
        <f aca="false">IF(S364="Yes",IF(B364&gt;=DATE(2025,6,1),200,100),"")</f>
        <v/>
      </c>
      <c r="U364" s="27"/>
      <c r="V364" s="21"/>
    </row>
    <row r="365" customFormat="false" ht="15" hidden="false" customHeight="false" outlineLevel="0" collapsed="false">
      <c r="A365" s="18" t="str">
        <f aca="false">IF(B365&lt;&gt;"",TEXT(ROW()-1,"000"),"")</f>
        <v/>
      </c>
      <c r="B365" s="30"/>
      <c r="C365" s="31" t="str">
        <f aca="false">IF(B365&lt;&gt;"",TEXT(B365,"MMMM YYYY"),"")</f>
        <v/>
      </c>
      <c r="D365" s="18"/>
      <c r="E365" s="32"/>
      <c r="F365" s="32"/>
      <c r="G365" s="32"/>
      <c r="H365" s="32"/>
      <c r="I365" s="18"/>
      <c r="J365" s="19"/>
      <c r="K365" s="19"/>
      <c r="L365" s="19"/>
      <c r="M365" s="19" t="str">
        <f aca="false">IF(J365="","",J365+IF(K365="",0,K365)-IF(L365="",0,L365))</f>
        <v/>
      </c>
      <c r="N365" s="32"/>
      <c r="O365" s="19" t="str">
        <f aca="false">IF(M365="","",M365*0.5)</f>
        <v/>
      </c>
      <c r="P365" s="19"/>
      <c r="Q365" s="19" t="str">
        <f aca="false">IF(M365="","",M365-IF(P365="",0,P365))</f>
        <v/>
      </c>
      <c r="R365" s="18" t="str">
        <f aca="false">IF(M365="","",IF(Q365&lt;=0,"✓ PAID","OUTSTANDING"))</f>
        <v/>
      </c>
      <c r="S365" s="33"/>
      <c r="T365" s="34" t="str">
        <f aca="false">IF(S365="Yes",IF(B365&gt;=DATE(2025,6,1),200,100),"")</f>
        <v/>
      </c>
      <c r="U365" s="32"/>
      <c r="V365" s="18"/>
    </row>
    <row r="366" customFormat="false" ht="15" hidden="false" customHeight="false" outlineLevel="0" collapsed="false">
      <c r="A366" s="21" t="str">
        <f aca="false">IF(B366&lt;&gt;"",TEXT(ROW()-1,"000"),"")</f>
        <v/>
      </c>
      <c r="B366" s="25"/>
      <c r="C366" s="26" t="str">
        <f aca="false">IF(B366&lt;&gt;"",TEXT(B366,"MMMM YYYY"),"")</f>
        <v/>
      </c>
      <c r="D366" s="21"/>
      <c r="E366" s="27"/>
      <c r="F366" s="27"/>
      <c r="G366" s="27"/>
      <c r="H366" s="27"/>
      <c r="I366" s="21"/>
      <c r="J366" s="22"/>
      <c r="K366" s="22"/>
      <c r="L366" s="22"/>
      <c r="M366" s="22" t="str">
        <f aca="false">IF(J366="","",J366+IF(K366="",0,K366)-IF(L366="",0,L366))</f>
        <v/>
      </c>
      <c r="N366" s="27"/>
      <c r="O366" s="22" t="str">
        <f aca="false">IF(M366="","",M366*0.5)</f>
        <v/>
      </c>
      <c r="P366" s="22"/>
      <c r="Q366" s="22" t="str">
        <f aca="false">IF(M366="","",M366-IF(P366="",0,P366))</f>
        <v/>
      </c>
      <c r="R366" s="21" t="str">
        <f aca="false">IF(M366="","",IF(Q366&lt;=0,"✓ PAID","OUTSTANDING"))</f>
        <v/>
      </c>
      <c r="S366" s="28"/>
      <c r="T366" s="29" t="str">
        <f aca="false">IF(S366="Yes",IF(B366&gt;=DATE(2025,6,1),200,100),"")</f>
        <v/>
      </c>
      <c r="U366" s="27"/>
      <c r="V366" s="21"/>
    </row>
    <row r="367" customFormat="false" ht="15" hidden="false" customHeight="false" outlineLevel="0" collapsed="false">
      <c r="A367" s="18" t="str">
        <f aca="false">IF(B367&lt;&gt;"",TEXT(ROW()-1,"000"),"")</f>
        <v/>
      </c>
      <c r="B367" s="30"/>
      <c r="C367" s="31" t="str">
        <f aca="false">IF(B367&lt;&gt;"",TEXT(B367,"MMMM YYYY"),"")</f>
        <v/>
      </c>
      <c r="D367" s="18"/>
      <c r="E367" s="32"/>
      <c r="F367" s="32"/>
      <c r="G367" s="32"/>
      <c r="H367" s="32"/>
      <c r="I367" s="18"/>
      <c r="J367" s="19"/>
      <c r="K367" s="19"/>
      <c r="L367" s="19"/>
      <c r="M367" s="19" t="str">
        <f aca="false">IF(J367="","",J367+IF(K367="",0,K367)-IF(L367="",0,L367))</f>
        <v/>
      </c>
      <c r="N367" s="32"/>
      <c r="O367" s="19" t="str">
        <f aca="false">IF(M367="","",M367*0.5)</f>
        <v/>
      </c>
      <c r="P367" s="19"/>
      <c r="Q367" s="19" t="str">
        <f aca="false">IF(M367="","",M367-IF(P367="",0,P367))</f>
        <v/>
      </c>
      <c r="R367" s="18" t="str">
        <f aca="false">IF(M367="","",IF(Q367&lt;=0,"✓ PAID","OUTSTANDING"))</f>
        <v/>
      </c>
      <c r="S367" s="33"/>
      <c r="T367" s="34" t="str">
        <f aca="false">IF(S367="Yes",IF(B367&gt;=DATE(2025,6,1),200,100),"")</f>
        <v/>
      </c>
      <c r="U367" s="32"/>
      <c r="V367" s="18"/>
    </row>
    <row r="368" customFormat="false" ht="15" hidden="false" customHeight="false" outlineLevel="0" collapsed="false">
      <c r="A368" s="21" t="str">
        <f aca="false">IF(B368&lt;&gt;"",TEXT(ROW()-1,"000"),"")</f>
        <v/>
      </c>
      <c r="B368" s="25"/>
      <c r="C368" s="26" t="str">
        <f aca="false">IF(B368&lt;&gt;"",TEXT(B368,"MMMM YYYY"),"")</f>
        <v/>
      </c>
      <c r="D368" s="21"/>
      <c r="E368" s="27"/>
      <c r="F368" s="27"/>
      <c r="G368" s="27"/>
      <c r="H368" s="27"/>
      <c r="I368" s="21"/>
      <c r="J368" s="22"/>
      <c r="K368" s="22"/>
      <c r="L368" s="22"/>
      <c r="M368" s="22" t="str">
        <f aca="false">IF(J368="","",J368+IF(K368="",0,K368)-IF(L368="",0,L368))</f>
        <v/>
      </c>
      <c r="N368" s="27"/>
      <c r="O368" s="22" t="str">
        <f aca="false">IF(M368="","",M368*0.5)</f>
        <v/>
      </c>
      <c r="P368" s="22"/>
      <c r="Q368" s="22" t="str">
        <f aca="false">IF(M368="","",M368-IF(P368="",0,P368))</f>
        <v/>
      </c>
      <c r="R368" s="21" t="str">
        <f aca="false">IF(M368="","",IF(Q368&lt;=0,"✓ PAID","OUTSTANDING"))</f>
        <v/>
      </c>
      <c r="S368" s="28"/>
      <c r="T368" s="29" t="str">
        <f aca="false">IF(S368="Yes",IF(B368&gt;=DATE(2025,6,1),200,100),"")</f>
        <v/>
      </c>
      <c r="U368" s="27"/>
      <c r="V368" s="21"/>
    </row>
    <row r="369" customFormat="false" ht="15" hidden="false" customHeight="false" outlineLevel="0" collapsed="false">
      <c r="A369" s="18" t="str">
        <f aca="false">IF(B369&lt;&gt;"",TEXT(ROW()-1,"000"),"")</f>
        <v/>
      </c>
      <c r="B369" s="30"/>
      <c r="C369" s="31" t="str">
        <f aca="false">IF(B369&lt;&gt;"",TEXT(B369,"MMMM YYYY"),"")</f>
        <v/>
      </c>
      <c r="D369" s="18"/>
      <c r="E369" s="32"/>
      <c r="F369" s="32"/>
      <c r="G369" s="32"/>
      <c r="H369" s="32"/>
      <c r="I369" s="18"/>
      <c r="J369" s="19"/>
      <c r="K369" s="19"/>
      <c r="L369" s="19"/>
      <c r="M369" s="19" t="str">
        <f aca="false">IF(J369="","",J369+IF(K369="",0,K369)-IF(L369="",0,L369))</f>
        <v/>
      </c>
      <c r="N369" s="32"/>
      <c r="O369" s="19" t="str">
        <f aca="false">IF(M369="","",M369*0.5)</f>
        <v/>
      </c>
      <c r="P369" s="19"/>
      <c r="Q369" s="19" t="str">
        <f aca="false">IF(M369="","",M369-IF(P369="",0,P369))</f>
        <v/>
      </c>
      <c r="R369" s="18" t="str">
        <f aca="false">IF(M369="","",IF(Q369&lt;=0,"✓ PAID","OUTSTANDING"))</f>
        <v/>
      </c>
      <c r="S369" s="33"/>
      <c r="T369" s="34" t="str">
        <f aca="false">IF(S369="Yes",IF(B369&gt;=DATE(2025,6,1),200,100),"")</f>
        <v/>
      </c>
      <c r="U369" s="32"/>
      <c r="V369" s="18"/>
    </row>
    <row r="370" customFormat="false" ht="15" hidden="false" customHeight="false" outlineLevel="0" collapsed="false">
      <c r="A370" s="21" t="str">
        <f aca="false">IF(B370&lt;&gt;"",TEXT(ROW()-1,"000"),"")</f>
        <v/>
      </c>
      <c r="B370" s="25"/>
      <c r="C370" s="26" t="str">
        <f aca="false">IF(B370&lt;&gt;"",TEXT(B370,"MMMM YYYY"),"")</f>
        <v/>
      </c>
      <c r="D370" s="21"/>
      <c r="E370" s="27"/>
      <c r="F370" s="27"/>
      <c r="G370" s="27"/>
      <c r="H370" s="27"/>
      <c r="I370" s="21"/>
      <c r="J370" s="22"/>
      <c r="K370" s="22"/>
      <c r="L370" s="22"/>
      <c r="M370" s="22" t="str">
        <f aca="false">IF(J370="","",J370+IF(K370="",0,K370)-IF(L370="",0,L370))</f>
        <v/>
      </c>
      <c r="N370" s="27"/>
      <c r="O370" s="22" t="str">
        <f aca="false">IF(M370="","",M370*0.5)</f>
        <v/>
      </c>
      <c r="P370" s="22"/>
      <c r="Q370" s="22" t="str">
        <f aca="false">IF(M370="","",M370-IF(P370="",0,P370))</f>
        <v/>
      </c>
      <c r="R370" s="21" t="str">
        <f aca="false">IF(M370="","",IF(Q370&lt;=0,"✓ PAID","OUTSTANDING"))</f>
        <v/>
      </c>
      <c r="S370" s="28"/>
      <c r="T370" s="29" t="str">
        <f aca="false">IF(S370="Yes",IF(B370&gt;=DATE(2025,6,1),200,100),"")</f>
        <v/>
      </c>
      <c r="U370" s="27"/>
      <c r="V370" s="21"/>
    </row>
    <row r="371" customFormat="false" ht="15" hidden="false" customHeight="false" outlineLevel="0" collapsed="false">
      <c r="A371" s="18" t="str">
        <f aca="false">IF(B371&lt;&gt;"",TEXT(ROW()-1,"000"),"")</f>
        <v/>
      </c>
      <c r="B371" s="30"/>
      <c r="C371" s="31" t="str">
        <f aca="false">IF(B371&lt;&gt;"",TEXT(B371,"MMMM YYYY"),"")</f>
        <v/>
      </c>
      <c r="D371" s="18"/>
      <c r="E371" s="32"/>
      <c r="F371" s="32"/>
      <c r="G371" s="32"/>
      <c r="H371" s="32"/>
      <c r="I371" s="18"/>
      <c r="J371" s="19"/>
      <c r="K371" s="19"/>
      <c r="L371" s="19"/>
      <c r="M371" s="19" t="str">
        <f aca="false">IF(J371="","",J371+IF(K371="",0,K371)-IF(L371="",0,L371))</f>
        <v/>
      </c>
      <c r="N371" s="32"/>
      <c r="O371" s="19" t="str">
        <f aca="false">IF(M371="","",M371*0.5)</f>
        <v/>
      </c>
      <c r="P371" s="19"/>
      <c r="Q371" s="19" t="str">
        <f aca="false">IF(M371="","",M371-IF(P371="",0,P371))</f>
        <v/>
      </c>
      <c r="R371" s="18" t="str">
        <f aca="false">IF(M371="","",IF(Q371&lt;=0,"✓ PAID","OUTSTANDING"))</f>
        <v/>
      </c>
      <c r="S371" s="33"/>
      <c r="T371" s="34" t="str">
        <f aca="false">IF(S371="Yes",IF(B371&gt;=DATE(2025,6,1),200,100),"")</f>
        <v/>
      </c>
      <c r="U371" s="32"/>
      <c r="V371" s="18"/>
    </row>
    <row r="372" customFormat="false" ht="15" hidden="false" customHeight="false" outlineLevel="0" collapsed="false">
      <c r="A372" s="21" t="str">
        <f aca="false">IF(B372&lt;&gt;"",TEXT(ROW()-1,"000"),"")</f>
        <v/>
      </c>
      <c r="B372" s="25"/>
      <c r="C372" s="26" t="str">
        <f aca="false">IF(B372&lt;&gt;"",TEXT(B372,"MMMM YYYY"),"")</f>
        <v/>
      </c>
      <c r="D372" s="21"/>
      <c r="E372" s="27"/>
      <c r="F372" s="27"/>
      <c r="G372" s="27"/>
      <c r="H372" s="27"/>
      <c r="I372" s="21"/>
      <c r="J372" s="22"/>
      <c r="K372" s="22"/>
      <c r="L372" s="22"/>
      <c r="M372" s="22" t="str">
        <f aca="false">IF(J372="","",J372+IF(K372="",0,K372)-IF(L372="",0,L372))</f>
        <v/>
      </c>
      <c r="N372" s="27"/>
      <c r="O372" s="22" t="str">
        <f aca="false">IF(M372="","",M372*0.5)</f>
        <v/>
      </c>
      <c r="P372" s="22"/>
      <c r="Q372" s="22" t="str">
        <f aca="false">IF(M372="","",M372-IF(P372="",0,P372))</f>
        <v/>
      </c>
      <c r="R372" s="21" t="str">
        <f aca="false">IF(M372="","",IF(Q372&lt;=0,"✓ PAID","OUTSTANDING"))</f>
        <v/>
      </c>
      <c r="S372" s="28"/>
      <c r="T372" s="29" t="str">
        <f aca="false">IF(S372="Yes",IF(B372&gt;=DATE(2025,6,1),200,100),"")</f>
        <v/>
      </c>
      <c r="U372" s="27"/>
      <c r="V372" s="21"/>
    </row>
    <row r="373" customFormat="false" ht="15" hidden="false" customHeight="false" outlineLevel="0" collapsed="false">
      <c r="A373" s="18" t="str">
        <f aca="false">IF(B373&lt;&gt;"",TEXT(ROW()-1,"000"),"")</f>
        <v/>
      </c>
      <c r="B373" s="30"/>
      <c r="C373" s="31" t="str">
        <f aca="false">IF(B373&lt;&gt;"",TEXT(B373,"MMMM YYYY"),"")</f>
        <v/>
      </c>
      <c r="D373" s="18"/>
      <c r="E373" s="32"/>
      <c r="F373" s="32"/>
      <c r="G373" s="32"/>
      <c r="H373" s="32"/>
      <c r="I373" s="18"/>
      <c r="J373" s="19"/>
      <c r="K373" s="19"/>
      <c r="L373" s="19"/>
      <c r="M373" s="19" t="str">
        <f aca="false">IF(J373="","",J373+IF(K373="",0,K373)-IF(L373="",0,L373))</f>
        <v/>
      </c>
      <c r="N373" s="32"/>
      <c r="O373" s="19" t="str">
        <f aca="false">IF(M373="","",M373*0.5)</f>
        <v/>
      </c>
      <c r="P373" s="19"/>
      <c r="Q373" s="19" t="str">
        <f aca="false">IF(M373="","",M373-IF(P373="",0,P373))</f>
        <v/>
      </c>
      <c r="R373" s="18" t="str">
        <f aca="false">IF(M373="","",IF(Q373&lt;=0,"✓ PAID","OUTSTANDING"))</f>
        <v/>
      </c>
      <c r="S373" s="33"/>
      <c r="T373" s="34" t="str">
        <f aca="false">IF(S373="Yes",IF(B373&gt;=DATE(2025,6,1),200,100),"")</f>
        <v/>
      </c>
      <c r="U373" s="32"/>
      <c r="V373" s="18"/>
    </row>
    <row r="374" customFormat="false" ht="15" hidden="false" customHeight="false" outlineLevel="0" collapsed="false">
      <c r="A374" s="21" t="str">
        <f aca="false">IF(B374&lt;&gt;"",TEXT(ROW()-1,"000"),"")</f>
        <v/>
      </c>
      <c r="B374" s="25"/>
      <c r="C374" s="26" t="str">
        <f aca="false">IF(B374&lt;&gt;"",TEXT(B374,"MMMM YYYY"),"")</f>
        <v/>
      </c>
      <c r="D374" s="21"/>
      <c r="E374" s="27"/>
      <c r="F374" s="27"/>
      <c r="G374" s="27"/>
      <c r="H374" s="27"/>
      <c r="I374" s="21"/>
      <c r="J374" s="22"/>
      <c r="K374" s="22"/>
      <c r="L374" s="22"/>
      <c r="M374" s="22" t="str">
        <f aca="false">IF(J374="","",J374+IF(K374="",0,K374)-IF(L374="",0,L374))</f>
        <v/>
      </c>
      <c r="N374" s="27"/>
      <c r="O374" s="22" t="str">
        <f aca="false">IF(M374="","",M374*0.5)</f>
        <v/>
      </c>
      <c r="P374" s="22"/>
      <c r="Q374" s="22" t="str">
        <f aca="false">IF(M374="","",M374-IF(P374="",0,P374))</f>
        <v/>
      </c>
      <c r="R374" s="21" t="str">
        <f aca="false">IF(M374="","",IF(Q374&lt;=0,"✓ PAID","OUTSTANDING"))</f>
        <v/>
      </c>
      <c r="S374" s="28"/>
      <c r="T374" s="29" t="str">
        <f aca="false">IF(S374="Yes",IF(B374&gt;=DATE(2025,6,1),200,100),"")</f>
        <v/>
      </c>
      <c r="U374" s="27"/>
      <c r="V374" s="21"/>
    </row>
    <row r="375" customFormat="false" ht="15" hidden="false" customHeight="false" outlineLevel="0" collapsed="false">
      <c r="A375" s="18" t="str">
        <f aca="false">IF(B375&lt;&gt;"",TEXT(ROW()-1,"000"),"")</f>
        <v/>
      </c>
      <c r="B375" s="30"/>
      <c r="C375" s="31" t="str">
        <f aca="false">IF(B375&lt;&gt;"",TEXT(B375,"MMMM YYYY"),"")</f>
        <v/>
      </c>
      <c r="D375" s="18"/>
      <c r="E375" s="32"/>
      <c r="F375" s="32"/>
      <c r="G375" s="32"/>
      <c r="H375" s="32"/>
      <c r="I375" s="18"/>
      <c r="J375" s="19"/>
      <c r="K375" s="19"/>
      <c r="L375" s="19"/>
      <c r="M375" s="19" t="str">
        <f aca="false">IF(J375="","",J375+IF(K375="",0,K375)-IF(L375="",0,L375))</f>
        <v/>
      </c>
      <c r="N375" s="32"/>
      <c r="O375" s="19" t="str">
        <f aca="false">IF(M375="","",M375*0.5)</f>
        <v/>
      </c>
      <c r="P375" s="19"/>
      <c r="Q375" s="19" t="str">
        <f aca="false">IF(M375="","",M375-IF(P375="",0,P375))</f>
        <v/>
      </c>
      <c r="R375" s="18" t="str">
        <f aca="false">IF(M375="","",IF(Q375&lt;=0,"✓ PAID","OUTSTANDING"))</f>
        <v/>
      </c>
      <c r="S375" s="33"/>
      <c r="T375" s="34" t="str">
        <f aca="false">IF(S375="Yes",IF(B375&gt;=DATE(2025,6,1),200,100),"")</f>
        <v/>
      </c>
      <c r="U375" s="32"/>
      <c r="V375" s="18"/>
    </row>
    <row r="376" customFormat="false" ht="15" hidden="false" customHeight="false" outlineLevel="0" collapsed="false">
      <c r="A376" s="21" t="str">
        <f aca="false">IF(B376&lt;&gt;"",TEXT(ROW()-1,"000"),"")</f>
        <v/>
      </c>
      <c r="B376" s="25"/>
      <c r="C376" s="26" t="str">
        <f aca="false">IF(B376&lt;&gt;"",TEXT(B376,"MMMM YYYY"),"")</f>
        <v/>
      </c>
      <c r="D376" s="21"/>
      <c r="E376" s="27"/>
      <c r="F376" s="27"/>
      <c r="G376" s="27"/>
      <c r="H376" s="27"/>
      <c r="I376" s="21"/>
      <c r="J376" s="22"/>
      <c r="K376" s="22"/>
      <c r="L376" s="22"/>
      <c r="M376" s="22" t="str">
        <f aca="false">IF(J376="","",J376+IF(K376="",0,K376)-IF(L376="",0,L376))</f>
        <v/>
      </c>
      <c r="N376" s="27"/>
      <c r="O376" s="22" t="str">
        <f aca="false">IF(M376="","",M376*0.5)</f>
        <v/>
      </c>
      <c r="P376" s="22"/>
      <c r="Q376" s="22" t="str">
        <f aca="false">IF(M376="","",M376-IF(P376="",0,P376))</f>
        <v/>
      </c>
      <c r="R376" s="21" t="str">
        <f aca="false">IF(M376="","",IF(Q376&lt;=0,"✓ PAID","OUTSTANDING"))</f>
        <v/>
      </c>
      <c r="S376" s="28"/>
      <c r="T376" s="29" t="str">
        <f aca="false">IF(S376="Yes",IF(B376&gt;=DATE(2025,6,1),200,100),"")</f>
        <v/>
      </c>
      <c r="U376" s="27"/>
      <c r="V376" s="21"/>
    </row>
    <row r="377" customFormat="false" ht="15" hidden="false" customHeight="false" outlineLevel="0" collapsed="false">
      <c r="A377" s="18" t="str">
        <f aca="false">IF(B377&lt;&gt;"",TEXT(ROW()-1,"000"),"")</f>
        <v/>
      </c>
      <c r="B377" s="30"/>
      <c r="C377" s="31" t="str">
        <f aca="false">IF(B377&lt;&gt;"",TEXT(B377,"MMMM YYYY"),"")</f>
        <v/>
      </c>
      <c r="D377" s="18"/>
      <c r="E377" s="32"/>
      <c r="F377" s="32"/>
      <c r="G377" s="32"/>
      <c r="H377" s="32"/>
      <c r="I377" s="18"/>
      <c r="J377" s="19"/>
      <c r="K377" s="19"/>
      <c r="L377" s="19"/>
      <c r="M377" s="19" t="str">
        <f aca="false">IF(J377="","",J377+IF(K377="",0,K377)-IF(L377="",0,L377))</f>
        <v/>
      </c>
      <c r="N377" s="32"/>
      <c r="O377" s="19" t="str">
        <f aca="false">IF(M377="","",M377*0.5)</f>
        <v/>
      </c>
      <c r="P377" s="19"/>
      <c r="Q377" s="19" t="str">
        <f aca="false">IF(M377="","",M377-IF(P377="",0,P377))</f>
        <v/>
      </c>
      <c r="R377" s="18" t="str">
        <f aca="false">IF(M377="","",IF(Q377&lt;=0,"✓ PAID","OUTSTANDING"))</f>
        <v/>
      </c>
      <c r="S377" s="33"/>
      <c r="T377" s="34" t="str">
        <f aca="false">IF(S377="Yes",IF(B377&gt;=DATE(2025,6,1),200,100),"")</f>
        <v/>
      </c>
      <c r="U377" s="32"/>
      <c r="V377" s="18"/>
    </row>
    <row r="378" customFormat="false" ht="15" hidden="false" customHeight="false" outlineLevel="0" collapsed="false">
      <c r="A378" s="21" t="str">
        <f aca="false">IF(B378&lt;&gt;"",TEXT(ROW()-1,"000"),"")</f>
        <v/>
      </c>
      <c r="B378" s="25"/>
      <c r="C378" s="26" t="str">
        <f aca="false">IF(B378&lt;&gt;"",TEXT(B378,"MMMM YYYY"),"")</f>
        <v/>
      </c>
      <c r="D378" s="21"/>
      <c r="E378" s="27"/>
      <c r="F378" s="27"/>
      <c r="G378" s="27"/>
      <c r="H378" s="27"/>
      <c r="I378" s="21"/>
      <c r="J378" s="22"/>
      <c r="K378" s="22"/>
      <c r="L378" s="22"/>
      <c r="M378" s="22" t="str">
        <f aca="false">IF(J378="","",J378+IF(K378="",0,K378)-IF(L378="",0,L378))</f>
        <v/>
      </c>
      <c r="N378" s="27"/>
      <c r="O378" s="22" t="str">
        <f aca="false">IF(M378="","",M378*0.5)</f>
        <v/>
      </c>
      <c r="P378" s="22"/>
      <c r="Q378" s="22" t="str">
        <f aca="false">IF(M378="","",M378-IF(P378="",0,P378))</f>
        <v/>
      </c>
      <c r="R378" s="21" t="str">
        <f aca="false">IF(M378="","",IF(Q378&lt;=0,"✓ PAID","OUTSTANDING"))</f>
        <v/>
      </c>
      <c r="S378" s="28"/>
      <c r="T378" s="29" t="str">
        <f aca="false">IF(S378="Yes",IF(B378&gt;=DATE(2025,6,1),200,100),"")</f>
        <v/>
      </c>
      <c r="U378" s="27"/>
      <c r="V378" s="21"/>
    </row>
    <row r="379" customFormat="false" ht="15" hidden="false" customHeight="false" outlineLevel="0" collapsed="false">
      <c r="A379" s="18" t="str">
        <f aca="false">IF(B379&lt;&gt;"",TEXT(ROW()-1,"000"),"")</f>
        <v/>
      </c>
      <c r="B379" s="30"/>
      <c r="C379" s="31" t="str">
        <f aca="false">IF(B379&lt;&gt;"",TEXT(B379,"MMMM YYYY"),"")</f>
        <v/>
      </c>
      <c r="D379" s="18"/>
      <c r="E379" s="32"/>
      <c r="F379" s="32"/>
      <c r="G379" s="32"/>
      <c r="H379" s="32"/>
      <c r="I379" s="18"/>
      <c r="J379" s="19"/>
      <c r="K379" s="19"/>
      <c r="L379" s="19"/>
      <c r="M379" s="19" t="str">
        <f aca="false">IF(J379="","",J379+IF(K379="",0,K379)-IF(L379="",0,L379))</f>
        <v/>
      </c>
      <c r="N379" s="32"/>
      <c r="O379" s="19" t="str">
        <f aca="false">IF(M379="","",M379*0.5)</f>
        <v/>
      </c>
      <c r="P379" s="19"/>
      <c r="Q379" s="19" t="str">
        <f aca="false">IF(M379="","",M379-IF(P379="",0,P379))</f>
        <v/>
      </c>
      <c r="R379" s="18" t="str">
        <f aca="false">IF(M379="","",IF(Q379&lt;=0,"✓ PAID","OUTSTANDING"))</f>
        <v/>
      </c>
      <c r="S379" s="33"/>
      <c r="T379" s="34" t="str">
        <f aca="false">IF(S379="Yes",IF(B379&gt;=DATE(2025,6,1),200,100),"")</f>
        <v/>
      </c>
      <c r="U379" s="32"/>
      <c r="V379" s="18"/>
    </row>
    <row r="380" customFormat="false" ht="15" hidden="false" customHeight="false" outlineLevel="0" collapsed="false">
      <c r="A380" s="21" t="str">
        <f aca="false">IF(B380&lt;&gt;"",TEXT(ROW()-1,"000"),"")</f>
        <v/>
      </c>
      <c r="B380" s="25"/>
      <c r="C380" s="26" t="str">
        <f aca="false">IF(B380&lt;&gt;"",TEXT(B380,"MMMM YYYY"),"")</f>
        <v/>
      </c>
      <c r="D380" s="21"/>
      <c r="E380" s="27"/>
      <c r="F380" s="27"/>
      <c r="G380" s="27"/>
      <c r="H380" s="27"/>
      <c r="I380" s="21"/>
      <c r="J380" s="22"/>
      <c r="K380" s="22"/>
      <c r="L380" s="22"/>
      <c r="M380" s="22" t="str">
        <f aca="false">IF(J380="","",J380+IF(K380="",0,K380)-IF(L380="",0,L380))</f>
        <v/>
      </c>
      <c r="N380" s="27"/>
      <c r="O380" s="22" t="str">
        <f aca="false">IF(M380="","",M380*0.5)</f>
        <v/>
      </c>
      <c r="P380" s="22"/>
      <c r="Q380" s="22" t="str">
        <f aca="false">IF(M380="","",M380-IF(P380="",0,P380))</f>
        <v/>
      </c>
      <c r="R380" s="21" t="str">
        <f aca="false">IF(M380="","",IF(Q380&lt;=0,"✓ PAID","OUTSTANDING"))</f>
        <v/>
      </c>
      <c r="S380" s="28"/>
      <c r="T380" s="29" t="str">
        <f aca="false">IF(S380="Yes",IF(B380&gt;=DATE(2025,6,1),200,100),"")</f>
        <v/>
      </c>
      <c r="U380" s="27"/>
      <c r="V380" s="21"/>
    </row>
    <row r="381" customFormat="false" ht="15" hidden="false" customHeight="false" outlineLevel="0" collapsed="false">
      <c r="A381" s="18" t="str">
        <f aca="false">IF(B381&lt;&gt;"",TEXT(ROW()-1,"000"),"")</f>
        <v/>
      </c>
      <c r="B381" s="30"/>
      <c r="C381" s="31" t="str">
        <f aca="false">IF(B381&lt;&gt;"",TEXT(B381,"MMMM YYYY"),"")</f>
        <v/>
      </c>
      <c r="D381" s="18"/>
      <c r="E381" s="32"/>
      <c r="F381" s="32"/>
      <c r="G381" s="32"/>
      <c r="H381" s="32"/>
      <c r="I381" s="18"/>
      <c r="J381" s="19"/>
      <c r="K381" s="19"/>
      <c r="L381" s="19"/>
      <c r="M381" s="19" t="str">
        <f aca="false">IF(J381="","",J381+IF(K381="",0,K381)-IF(L381="",0,L381))</f>
        <v/>
      </c>
      <c r="N381" s="32"/>
      <c r="O381" s="19" t="str">
        <f aca="false">IF(M381="","",M381*0.5)</f>
        <v/>
      </c>
      <c r="P381" s="19"/>
      <c r="Q381" s="19" t="str">
        <f aca="false">IF(M381="","",M381-IF(P381="",0,P381))</f>
        <v/>
      </c>
      <c r="R381" s="18" t="str">
        <f aca="false">IF(M381="","",IF(Q381&lt;=0,"✓ PAID","OUTSTANDING"))</f>
        <v/>
      </c>
      <c r="S381" s="33"/>
      <c r="T381" s="34" t="str">
        <f aca="false">IF(S381="Yes",IF(B381&gt;=DATE(2025,6,1),200,100),"")</f>
        <v/>
      </c>
      <c r="U381" s="32"/>
      <c r="V381" s="18"/>
    </row>
    <row r="382" customFormat="false" ht="15" hidden="false" customHeight="false" outlineLevel="0" collapsed="false">
      <c r="A382" s="21" t="str">
        <f aca="false">IF(B382&lt;&gt;"",TEXT(ROW()-1,"000"),"")</f>
        <v/>
      </c>
      <c r="B382" s="25"/>
      <c r="C382" s="26" t="str">
        <f aca="false">IF(B382&lt;&gt;"",TEXT(B382,"MMMM YYYY"),"")</f>
        <v/>
      </c>
      <c r="D382" s="21"/>
      <c r="E382" s="27"/>
      <c r="F382" s="27"/>
      <c r="G382" s="27"/>
      <c r="H382" s="27"/>
      <c r="I382" s="21"/>
      <c r="J382" s="22"/>
      <c r="K382" s="22"/>
      <c r="L382" s="22"/>
      <c r="M382" s="22" t="str">
        <f aca="false">IF(J382="","",J382+IF(K382="",0,K382)-IF(L382="",0,L382))</f>
        <v/>
      </c>
      <c r="N382" s="27"/>
      <c r="O382" s="22" t="str">
        <f aca="false">IF(M382="","",M382*0.5)</f>
        <v/>
      </c>
      <c r="P382" s="22"/>
      <c r="Q382" s="22" t="str">
        <f aca="false">IF(M382="","",M382-IF(P382="",0,P382))</f>
        <v/>
      </c>
      <c r="R382" s="21" t="str">
        <f aca="false">IF(M382="","",IF(Q382&lt;=0,"✓ PAID","OUTSTANDING"))</f>
        <v/>
      </c>
      <c r="S382" s="28"/>
      <c r="T382" s="29" t="str">
        <f aca="false">IF(S382="Yes",IF(B382&gt;=DATE(2025,6,1),200,100),"")</f>
        <v/>
      </c>
      <c r="U382" s="27"/>
      <c r="V382" s="21"/>
    </row>
    <row r="383" customFormat="false" ht="15" hidden="false" customHeight="false" outlineLevel="0" collapsed="false">
      <c r="A383" s="18" t="str">
        <f aca="false">IF(B383&lt;&gt;"",TEXT(ROW()-1,"000"),"")</f>
        <v/>
      </c>
      <c r="B383" s="30"/>
      <c r="C383" s="31" t="str">
        <f aca="false">IF(B383&lt;&gt;"",TEXT(B383,"MMMM YYYY"),"")</f>
        <v/>
      </c>
      <c r="D383" s="18"/>
      <c r="E383" s="32"/>
      <c r="F383" s="32"/>
      <c r="G383" s="32"/>
      <c r="H383" s="32"/>
      <c r="I383" s="18"/>
      <c r="J383" s="19"/>
      <c r="K383" s="19"/>
      <c r="L383" s="19"/>
      <c r="M383" s="19" t="str">
        <f aca="false">IF(J383="","",J383+IF(K383="",0,K383)-IF(L383="",0,L383))</f>
        <v/>
      </c>
      <c r="N383" s="32"/>
      <c r="O383" s="19" t="str">
        <f aca="false">IF(M383="","",M383*0.5)</f>
        <v/>
      </c>
      <c r="P383" s="19"/>
      <c r="Q383" s="19" t="str">
        <f aca="false">IF(M383="","",M383-IF(P383="",0,P383))</f>
        <v/>
      </c>
      <c r="R383" s="18" t="str">
        <f aca="false">IF(M383="","",IF(Q383&lt;=0,"✓ PAID","OUTSTANDING"))</f>
        <v/>
      </c>
      <c r="S383" s="33"/>
      <c r="T383" s="34" t="str">
        <f aca="false">IF(S383="Yes",IF(B383&gt;=DATE(2025,6,1),200,100),"")</f>
        <v/>
      </c>
      <c r="U383" s="32"/>
      <c r="V383" s="18"/>
    </row>
    <row r="384" customFormat="false" ht="15" hidden="false" customHeight="false" outlineLevel="0" collapsed="false">
      <c r="A384" s="21" t="str">
        <f aca="false">IF(B384&lt;&gt;"",TEXT(ROW()-1,"000"),"")</f>
        <v/>
      </c>
      <c r="B384" s="25"/>
      <c r="C384" s="26" t="str">
        <f aca="false">IF(B384&lt;&gt;"",TEXT(B384,"MMMM YYYY"),"")</f>
        <v/>
      </c>
      <c r="D384" s="21"/>
      <c r="E384" s="27"/>
      <c r="F384" s="27"/>
      <c r="G384" s="27"/>
      <c r="H384" s="27"/>
      <c r="I384" s="21"/>
      <c r="J384" s="22"/>
      <c r="K384" s="22"/>
      <c r="L384" s="22"/>
      <c r="M384" s="22" t="str">
        <f aca="false">IF(J384="","",J384+IF(K384="",0,K384)-IF(L384="",0,L384))</f>
        <v/>
      </c>
      <c r="N384" s="27"/>
      <c r="O384" s="22" t="str">
        <f aca="false">IF(M384="","",M384*0.5)</f>
        <v/>
      </c>
      <c r="P384" s="22"/>
      <c r="Q384" s="22" t="str">
        <f aca="false">IF(M384="","",M384-IF(P384="",0,P384))</f>
        <v/>
      </c>
      <c r="R384" s="21" t="str">
        <f aca="false">IF(M384="","",IF(Q384&lt;=0,"✓ PAID","OUTSTANDING"))</f>
        <v/>
      </c>
      <c r="S384" s="28"/>
      <c r="T384" s="29" t="str">
        <f aca="false">IF(S384="Yes",IF(B384&gt;=DATE(2025,6,1),200,100),"")</f>
        <v/>
      </c>
      <c r="U384" s="27"/>
      <c r="V384" s="21"/>
    </row>
    <row r="385" customFormat="false" ht="15" hidden="false" customHeight="false" outlineLevel="0" collapsed="false">
      <c r="A385" s="18" t="str">
        <f aca="false">IF(B385&lt;&gt;"",TEXT(ROW()-1,"000"),"")</f>
        <v/>
      </c>
      <c r="B385" s="30"/>
      <c r="C385" s="31" t="str">
        <f aca="false">IF(B385&lt;&gt;"",TEXT(B385,"MMMM YYYY"),"")</f>
        <v/>
      </c>
      <c r="D385" s="18"/>
      <c r="E385" s="32"/>
      <c r="F385" s="32"/>
      <c r="G385" s="32"/>
      <c r="H385" s="32"/>
      <c r="I385" s="18"/>
      <c r="J385" s="19"/>
      <c r="K385" s="19"/>
      <c r="L385" s="19"/>
      <c r="M385" s="19" t="str">
        <f aca="false">IF(J385="","",J385+IF(K385="",0,K385)-IF(L385="",0,L385))</f>
        <v/>
      </c>
      <c r="N385" s="32"/>
      <c r="O385" s="19" t="str">
        <f aca="false">IF(M385="","",M385*0.5)</f>
        <v/>
      </c>
      <c r="P385" s="19"/>
      <c r="Q385" s="19" t="str">
        <f aca="false">IF(M385="","",M385-IF(P385="",0,P385))</f>
        <v/>
      </c>
      <c r="R385" s="18" t="str">
        <f aca="false">IF(M385="","",IF(Q385&lt;=0,"✓ PAID","OUTSTANDING"))</f>
        <v/>
      </c>
      <c r="S385" s="33"/>
      <c r="T385" s="34" t="str">
        <f aca="false">IF(S385="Yes",IF(B385&gt;=DATE(2025,6,1),200,100),"")</f>
        <v/>
      </c>
      <c r="U385" s="32"/>
      <c r="V385" s="18"/>
    </row>
    <row r="386" customFormat="false" ht="15" hidden="false" customHeight="false" outlineLevel="0" collapsed="false">
      <c r="A386" s="21" t="str">
        <f aca="false">IF(B386&lt;&gt;"",TEXT(ROW()-1,"000"),"")</f>
        <v/>
      </c>
      <c r="B386" s="25"/>
      <c r="C386" s="26" t="str">
        <f aca="false">IF(B386&lt;&gt;"",TEXT(B386,"MMMM YYYY"),"")</f>
        <v/>
      </c>
      <c r="D386" s="21"/>
      <c r="E386" s="27"/>
      <c r="F386" s="27"/>
      <c r="G386" s="27"/>
      <c r="H386" s="27"/>
      <c r="I386" s="21"/>
      <c r="J386" s="22"/>
      <c r="K386" s="22"/>
      <c r="L386" s="22"/>
      <c r="M386" s="22" t="str">
        <f aca="false">IF(J386="","",J386+IF(K386="",0,K386)-IF(L386="",0,L386))</f>
        <v/>
      </c>
      <c r="N386" s="27"/>
      <c r="O386" s="22" t="str">
        <f aca="false">IF(M386="","",M386*0.5)</f>
        <v/>
      </c>
      <c r="P386" s="22"/>
      <c r="Q386" s="22" t="str">
        <f aca="false">IF(M386="","",M386-IF(P386="",0,P386))</f>
        <v/>
      </c>
      <c r="R386" s="21" t="str">
        <f aca="false">IF(M386="","",IF(Q386&lt;=0,"✓ PAID","OUTSTANDING"))</f>
        <v/>
      </c>
      <c r="S386" s="28"/>
      <c r="T386" s="29" t="str">
        <f aca="false">IF(S386="Yes",IF(B386&gt;=DATE(2025,6,1),200,100),"")</f>
        <v/>
      </c>
      <c r="U386" s="27"/>
      <c r="V386" s="21"/>
    </row>
    <row r="387" customFormat="false" ht="15" hidden="false" customHeight="false" outlineLevel="0" collapsed="false">
      <c r="A387" s="18" t="str">
        <f aca="false">IF(B387&lt;&gt;"",TEXT(ROW()-1,"000"),"")</f>
        <v/>
      </c>
      <c r="B387" s="30"/>
      <c r="C387" s="31" t="str">
        <f aca="false">IF(B387&lt;&gt;"",TEXT(B387,"MMMM YYYY"),"")</f>
        <v/>
      </c>
      <c r="D387" s="18"/>
      <c r="E387" s="32"/>
      <c r="F387" s="32"/>
      <c r="G387" s="32"/>
      <c r="H387" s="32"/>
      <c r="I387" s="18"/>
      <c r="J387" s="19"/>
      <c r="K387" s="19"/>
      <c r="L387" s="19"/>
      <c r="M387" s="19" t="str">
        <f aca="false">IF(J387="","",J387+IF(K387="",0,K387)-IF(L387="",0,L387))</f>
        <v/>
      </c>
      <c r="N387" s="32"/>
      <c r="O387" s="19" t="str">
        <f aca="false">IF(M387="","",M387*0.5)</f>
        <v/>
      </c>
      <c r="P387" s="19"/>
      <c r="Q387" s="19" t="str">
        <f aca="false">IF(M387="","",M387-IF(P387="",0,P387))</f>
        <v/>
      </c>
      <c r="R387" s="18" t="str">
        <f aca="false">IF(M387="","",IF(Q387&lt;=0,"✓ PAID","OUTSTANDING"))</f>
        <v/>
      </c>
      <c r="S387" s="33"/>
      <c r="T387" s="34" t="str">
        <f aca="false">IF(S387="Yes",IF(B387&gt;=DATE(2025,6,1),200,100),"")</f>
        <v/>
      </c>
      <c r="U387" s="32"/>
      <c r="V387" s="18"/>
    </row>
    <row r="388" customFormat="false" ht="15" hidden="false" customHeight="false" outlineLevel="0" collapsed="false">
      <c r="A388" s="21" t="str">
        <f aca="false">IF(B388&lt;&gt;"",TEXT(ROW()-1,"000"),"")</f>
        <v/>
      </c>
      <c r="B388" s="25"/>
      <c r="C388" s="26" t="str">
        <f aca="false">IF(B388&lt;&gt;"",TEXT(B388,"MMMM YYYY"),"")</f>
        <v/>
      </c>
      <c r="D388" s="21"/>
      <c r="E388" s="27"/>
      <c r="F388" s="27"/>
      <c r="G388" s="27"/>
      <c r="H388" s="27"/>
      <c r="I388" s="21"/>
      <c r="J388" s="22"/>
      <c r="K388" s="22"/>
      <c r="L388" s="22"/>
      <c r="M388" s="22" t="str">
        <f aca="false">IF(J388="","",J388+IF(K388="",0,K388)-IF(L388="",0,L388))</f>
        <v/>
      </c>
      <c r="N388" s="27"/>
      <c r="O388" s="22" t="str">
        <f aca="false">IF(M388="","",M388*0.5)</f>
        <v/>
      </c>
      <c r="P388" s="22"/>
      <c r="Q388" s="22" t="str">
        <f aca="false">IF(M388="","",M388-IF(P388="",0,P388))</f>
        <v/>
      </c>
      <c r="R388" s="21" t="str">
        <f aca="false">IF(M388="","",IF(Q388&lt;=0,"✓ PAID","OUTSTANDING"))</f>
        <v/>
      </c>
      <c r="S388" s="28"/>
      <c r="T388" s="29" t="str">
        <f aca="false">IF(S388="Yes",IF(B388&gt;=DATE(2025,6,1),200,100),"")</f>
        <v/>
      </c>
      <c r="U388" s="27"/>
      <c r="V388" s="21"/>
    </row>
    <row r="389" customFormat="false" ht="15" hidden="false" customHeight="false" outlineLevel="0" collapsed="false">
      <c r="A389" s="18" t="str">
        <f aca="false">IF(B389&lt;&gt;"",TEXT(ROW()-1,"000"),"")</f>
        <v/>
      </c>
      <c r="B389" s="30"/>
      <c r="C389" s="31" t="str">
        <f aca="false">IF(B389&lt;&gt;"",TEXT(B389,"MMMM YYYY"),"")</f>
        <v/>
      </c>
      <c r="D389" s="18"/>
      <c r="E389" s="32"/>
      <c r="F389" s="32"/>
      <c r="G389" s="32"/>
      <c r="H389" s="32"/>
      <c r="I389" s="18"/>
      <c r="J389" s="19"/>
      <c r="K389" s="19"/>
      <c r="L389" s="19"/>
      <c r="M389" s="19" t="str">
        <f aca="false">IF(J389="","",J389+IF(K389="",0,K389)-IF(L389="",0,L389))</f>
        <v/>
      </c>
      <c r="N389" s="32"/>
      <c r="O389" s="19" t="str">
        <f aca="false">IF(M389="","",M389*0.5)</f>
        <v/>
      </c>
      <c r="P389" s="19"/>
      <c r="Q389" s="19" t="str">
        <f aca="false">IF(M389="","",M389-IF(P389="",0,P389))</f>
        <v/>
      </c>
      <c r="R389" s="18" t="str">
        <f aca="false">IF(M389="","",IF(Q389&lt;=0,"✓ PAID","OUTSTANDING"))</f>
        <v/>
      </c>
      <c r="S389" s="33"/>
      <c r="T389" s="34" t="str">
        <f aca="false">IF(S389="Yes",IF(B389&gt;=DATE(2025,6,1),200,100),"")</f>
        <v/>
      </c>
      <c r="U389" s="32"/>
      <c r="V389" s="18"/>
    </row>
    <row r="390" customFormat="false" ht="15" hidden="false" customHeight="false" outlineLevel="0" collapsed="false">
      <c r="A390" s="21" t="str">
        <f aca="false">IF(B390&lt;&gt;"",TEXT(ROW()-1,"000"),"")</f>
        <v/>
      </c>
      <c r="B390" s="25"/>
      <c r="C390" s="26" t="str">
        <f aca="false">IF(B390&lt;&gt;"",TEXT(B390,"MMMM YYYY"),"")</f>
        <v/>
      </c>
      <c r="D390" s="21"/>
      <c r="E390" s="27"/>
      <c r="F390" s="27"/>
      <c r="G390" s="27"/>
      <c r="H390" s="27"/>
      <c r="I390" s="21"/>
      <c r="J390" s="22"/>
      <c r="K390" s="22"/>
      <c r="L390" s="22"/>
      <c r="M390" s="22" t="str">
        <f aca="false">IF(J390="","",J390+IF(K390="",0,K390)-IF(L390="",0,L390))</f>
        <v/>
      </c>
      <c r="N390" s="27"/>
      <c r="O390" s="22" t="str">
        <f aca="false">IF(M390="","",M390*0.5)</f>
        <v/>
      </c>
      <c r="P390" s="22"/>
      <c r="Q390" s="22" t="str">
        <f aca="false">IF(M390="","",M390-IF(P390="",0,P390))</f>
        <v/>
      </c>
      <c r="R390" s="21" t="str">
        <f aca="false">IF(M390="","",IF(Q390&lt;=0,"✓ PAID","OUTSTANDING"))</f>
        <v/>
      </c>
      <c r="S390" s="28"/>
      <c r="T390" s="29" t="str">
        <f aca="false">IF(S390="Yes",IF(B390&gt;=DATE(2025,6,1),200,100),"")</f>
        <v/>
      </c>
      <c r="U390" s="27"/>
      <c r="V390" s="21"/>
    </row>
    <row r="391" customFormat="false" ht="15" hidden="false" customHeight="false" outlineLevel="0" collapsed="false">
      <c r="A391" s="18" t="str">
        <f aca="false">IF(B391&lt;&gt;"",TEXT(ROW()-1,"000"),"")</f>
        <v/>
      </c>
      <c r="B391" s="30"/>
      <c r="C391" s="31" t="str">
        <f aca="false">IF(B391&lt;&gt;"",TEXT(B391,"MMMM YYYY"),"")</f>
        <v/>
      </c>
      <c r="D391" s="18"/>
      <c r="E391" s="32"/>
      <c r="F391" s="32"/>
      <c r="G391" s="32"/>
      <c r="H391" s="32"/>
      <c r="I391" s="18"/>
      <c r="J391" s="19"/>
      <c r="K391" s="19"/>
      <c r="L391" s="19"/>
      <c r="M391" s="19" t="str">
        <f aca="false">IF(J391="","",J391+IF(K391="",0,K391)-IF(L391="",0,L391))</f>
        <v/>
      </c>
      <c r="N391" s="32"/>
      <c r="O391" s="19" t="str">
        <f aca="false">IF(M391="","",M391*0.5)</f>
        <v/>
      </c>
      <c r="P391" s="19"/>
      <c r="Q391" s="19" t="str">
        <f aca="false">IF(M391="","",M391-IF(P391="",0,P391))</f>
        <v/>
      </c>
      <c r="R391" s="18" t="str">
        <f aca="false">IF(M391="","",IF(Q391&lt;=0,"✓ PAID","OUTSTANDING"))</f>
        <v/>
      </c>
      <c r="S391" s="33"/>
      <c r="T391" s="34" t="str">
        <f aca="false">IF(S391="Yes",IF(B391&gt;=DATE(2025,6,1),200,100),"")</f>
        <v/>
      </c>
      <c r="U391" s="32"/>
      <c r="V391" s="18"/>
    </row>
    <row r="392" customFormat="false" ht="15" hidden="false" customHeight="false" outlineLevel="0" collapsed="false">
      <c r="A392" s="21" t="str">
        <f aca="false">IF(B392&lt;&gt;"",TEXT(ROW()-1,"000"),"")</f>
        <v/>
      </c>
      <c r="B392" s="25"/>
      <c r="C392" s="26" t="str">
        <f aca="false">IF(B392&lt;&gt;"",TEXT(B392,"MMMM YYYY"),"")</f>
        <v/>
      </c>
      <c r="D392" s="21"/>
      <c r="E392" s="27"/>
      <c r="F392" s="27"/>
      <c r="G392" s="27"/>
      <c r="H392" s="27"/>
      <c r="I392" s="21"/>
      <c r="J392" s="22"/>
      <c r="K392" s="22"/>
      <c r="L392" s="22"/>
      <c r="M392" s="22" t="str">
        <f aca="false">IF(J392="","",J392+IF(K392="",0,K392)-IF(L392="",0,L392))</f>
        <v/>
      </c>
      <c r="N392" s="27"/>
      <c r="O392" s="22" t="str">
        <f aca="false">IF(M392="","",M392*0.5)</f>
        <v/>
      </c>
      <c r="P392" s="22"/>
      <c r="Q392" s="22" t="str">
        <f aca="false">IF(M392="","",M392-IF(P392="",0,P392))</f>
        <v/>
      </c>
      <c r="R392" s="21" t="str">
        <f aca="false">IF(M392="","",IF(Q392&lt;=0,"✓ PAID","OUTSTANDING"))</f>
        <v/>
      </c>
      <c r="S392" s="28"/>
      <c r="T392" s="29" t="str">
        <f aca="false">IF(S392="Yes",IF(B392&gt;=DATE(2025,6,1),200,100),"")</f>
        <v/>
      </c>
      <c r="U392" s="27"/>
      <c r="V392" s="21"/>
    </row>
    <row r="393" customFormat="false" ht="15" hidden="false" customHeight="false" outlineLevel="0" collapsed="false">
      <c r="A393" s="18" t="str">
        <f aca="false">IF(B393&lt;&gt;"",TEXT(ROW()-1,"000"),"")</f>
        <v/>
      </c>
      <c r="B393" s="30"/>
      <c r="C393" s="31" t="str">
        <f aca="false">IF(B393&lt;&gt;"",TEXT(B393,"MMMM YYYY"),"")</f>
        <v/>
      </c>
      <c r="D393" s="18"/>
      <c r="E393" s="32"/>
      <c r="F393" s="32"/>
      <c r="G393" s="32"/>
      <c r="H393" s="32"/>
      <c r="I393" s="18"/>
      <c r="J393" s="19"/>
      <c r="K393" s="19"/>
      <c r="L393" s="19"/>
      <c r="M393" s="19" t="str">
        <f aca="false">IF(J393="","",J393+IF(K393="",0,K393)-IF(L393="",0,L393))</f>
        <v/>
      </c>
      <c r="N393" s="32"/>
      <c r="O393" s="19" t="str">
        <f aca="false">IF(M393="","",M393*0.5)</f>
        <v/>
      </c>
      <c r="P393" s="19"/>
      <c r="Q393" s="19" t="str">
        <f aca="false">IF(M393="","",M393-IF(P393="",0,P393))</f>
        <v/>
      </c>
      <c r="R393" s="18" t="str">
        <f aca="false">IF(M393="","",IF(Q393&lt;=0,"✓ PAID","OUTSTANDING"))</f>
        <v/>
      </c>
      <c r="S393" s="33"/>
      <c r="T393" s="34" t="str">
        <f aca="false">IF(S393="Yes",IF(B393&gt;=DATE(2025,6,1),200,100),"")</f>
        <v/>
      </c>
      <c r="U393" s="32"/>
      <c r="V393" s="18"/>
    </row>
    <row r="394" customFormat="false" ht="15" hidden="false" customHeight="false" outlineLevel="0" collapsed="false">
      <c r="A394" s="21" t="str">
        <f aca="false">IF(B394&lt;&gt;"",TEXT(ROW()-1,"000"),"")</f>
        <v/>
      </c>
      <c r="B394" s="25"/>
      <c r="C394" s="26" t="str">
        <f aca="false">IF(B394&lt;&gt;"",TEXT(B394,"MMMM YYYY"),"")</f>
        <v/>
      </c>
      <c r="D394" s="21"/>
      <c r="E394" s="27"/>
      <c r="F394" s="27"/>
      <c r="G394" s="27"/>
      <c r="H394" s="27"/>
      <c r="I394" s="21"/>
      <c r="J394" s="22"/>
      <c r="K394" s="22"/>
      <c r="L394" s="22"/>
      <c r="M394" s="22" t="str">
        <f aca="false">IF(J394="","",J394+IF(K394="",0,K394)-IF(L394="",0,L394))</f>
        <v/>
      </c>
      <c r="N394" s="27"/>
      <c r="O394" s="22" t="str">
        <f aca="false">IF(M394="","",M394*0.5)</f>
        <v/>
      </c>
      <c r="P394" s="22"/>
      <c r="Q394" s="22" t="str">
        <f aca="false">IF(M394="","",M394-IF(P394="",0,P394))</f>
        <v/>
      </c>
      <c r="R394" s="21" t="str">
        <f aca="false">IF(M394="","",IF(Q394&lt;=0,"✓ PAID","OUTSTANDING"))</f>
        <v/>
      </c>
      <c r="S394" s="28"/>
      <c r="T394" s="29" t="str">
        <f aca="false">IF(S394="Yes",IF(B394&gt;=DATE(2025,6,1),200,100),"")</f>
        <v/>
      </c>
      <c r="U394" s="27"/>
      <c r="V394" s="21"/>
    </row>
    <row r="395" customFormat="false" ht="15" hidden="false" customHeight="false" outlineLevel="0" collapsed="false">
      <c r="A395" s="18" t="str">
        <f aca="false">IF(B395&lt;&gt;"",TEXT(ROW()-1,"000"),"")</f>
        <v/>
      </c>
      <c r="B395" s="30"/>
      <c r="C395" s="31" t="str">
        <f aca="false">IF(B395&lt;&gt;"",TEXT(B395,"MMMM YYYY"),"")</f>
        <v/>
      </c>
      <c r="D395" s="18"/>
      <c r="E395" s="32"/>
      <c r="F395" s="32"/>
      <c r="G395" s="32"/>
      <c r="H395" s="32"/>
      <c r="I395" s="18"/>
      <c r="J395" s="19"/>
      <c r="K395" s="19"/>
      <c r="L395" s="19"/>
      <c r="M395" s="19" t="str">
        <f aca="false">IF(J395="","",J395+IF(K395="",0,K395)-IF(L395="",0,L395))</f>
        <v/>
      </c>
      <c r="N395" s="32"/>
      <c r="O395" s="19" t="str">
        <f aca="false">IF(M395="","",M395*0.5)</f>
        <v/>
      </c>
      <c r="P395" s="19"/>
      <c r="Q395" s="19" t="str">
        <f aca="false">IF(M395="","",M395-IF(P395="",0,P395))</f>
        <v/>
      </c>
      <c r="R395" s="18" t="str">
        <f aca="false">IF(M395="","",IF(Q395&lt;=0,"✓ PAID","OUTSTANDING"))</f>
        <v/>
      </c>
      <c r="S395" s="33"/>
      <c r="T395" s="34" t="str">
        <f aca="false">IF(S395="Yes",IF(B395&gt;=DATE(2025,6,1),200,100),"")</f>
        <v/>
      </c>
      <c r="U395" s="32"/>
      <c r="V395" s="18"/>
    </row>
    <row r="396" customFormat="false" ht="15" hidden="false" customHeight="false" outlineLevel="0" collapsed="false">
      <c r="A396" s="21" t="str">
        <f aca="false">IF(B396&lt;&gt;"",TEXT(ROW()-1,"000"),"")</f>
        <v/>
      </c>
      <c r="B396" s="25"/>
      <c r="C396" s="26" t="str">
        <f aca="false">IF(B396&lt;&gt;"",TEXT(B396,"MMMM YYYY"),"")</f>
        <v/>
      </c>
      <c r="D396" s="21"/>
      <c r="E396" s="27"/>
      <c r="F396" s="27"/>
      <c r="G396" s="27"/>
      <c r="H396" s="27"/>
      <c r="I396" s="21"/>
      <c r="J396" s="22"/>
      <c r="K396" s="22"/>
      <c r="L396" s="22"/>
      <c r="M396" s="22" t="str">
        <f aca="false">IF(J396="","",J396+IF(K396="",0,K396)-IF(L396="",0,L396))</f>
        <v/>
      </c>
      <c r="N396" s="27"/>
      <c r="O396" s="22" t="str">
        <f aca="false">IF(M396="","",M396*0.5)</f>
        <v/>
      </c>
      <c r="P396" s="22"/>
      <c r="Q396" s="22" t="str">
        <f aca="false">IF(M396="","",M396-IF(P396="",0,P396))</f>
        <v/>
      </c>
      <c r="R396" s="21" t="str">
        <f aca="false">IF(M396="","",IF(Q396&lt;=0,"✓ PAID","OUTSTANDING"))</f>
        <v/>
      </c>
      <c r="S396" s="28"/>
      <c r="T396" s="29" t="str">
        <f aca="false">IF(S396="Yes",IF(B396&gt;=DATE(2025,6,1),200,100),"")</f>
        <v/>
      </c>
      <c r="U396" s="27"/>
      <c r="V396" s="21"/>
    </row>
    <row r="397" customFormat="false" ht="15" hidden="false" customHeight="false" outlineLevel="0" collapsed="false">
      <c r="A397" s="18" t="str">
        <f aca="false">IF(B397&lt;&gt;"",TEXT(ROW()-1,"000"),"")</f>
        <v/>
      </c>
      <c r="B397" s="30"/>
      <c r="C397" s="31" t="str">
        <f aca="false">IF(B397&lt;&gt;"",TEXT(B397,"MMMM YYYY"),"")</f>
        <v/>
      </c>
      <c r="D397" s="18"/>
      <c r="E397" s="32"/>
      <c r="F397" s="32"/>
      <c r="G397" s="32"/>
      <c r="H397" s="32"/>
      <c r="I397" s="18"/>
      <c r="J397" s="19"/>
      <c r="K397" s="19"/>
      <c r="L397" s="19"/>
      <c r="M397" s="19" t="str">
        <f aca="false">IF(J397="","",J397+IF(K397="",0,K397)-IF(L397="",0,L397))</f>
        <v/>
      </c>
      <c r="N397" s="32"/>
      <c r="O397" s="19" t="str">
        <f aca="false">IF(M397="","",M397*0.5)</f>
        <v/>
      </c>
      <c r="P397" s="19"/>
      <c r="Q397" s="19" t="str">
        <f aca="false">IF(M397="","",M397-IF(P397="",0,P397))</f>
        <v/>
      </c>
      <c r="R397" s="18" t="str">
        <f aca="false">IF(M397="","",IF(Q397&lt;=0,"✓ PAID","OUTSTANDING"))</f>
        <v/>
      </c>
      <c r="S397" s="33"/>
      <c r="T397" s="34" t="str">
        <f aca="false">IF(S397="Yes",IF(B397&gt;=DATE(2025,6,1),200,100),"")</f>
        <v/>
      </c>
      <c r="U397" s="32"/>
      <c r="V397" s="18"/>
    </row>
    <row r="398" customFormat="false" ht="15" hidden="false" customHeight="false" outlineLevel="0" collapsed="false">
      <c r="A398" s="21" t="str">
        <f aca="false">IF(B398&lt;&gt;"",TEXT(ROW()-1,"000"),"")</f>
        <v/>
      </c>
      <c r="B398" s="25"/>
      <c r="C398" s="26" t="str">
        <f aca="false">IF(B398&lt;&gt;"",TEXT(B398,"MMMM YYYY"),"")</f>
        <v/>
      </c>
      <c r="D398" s="21"/>
      <c r="E398" s="27"/>
      <c r="F398" s="27"/>
      <c r="G398" s="27"/>
      <c r="H398" s="27"/>
      <c r="I398" s="21"/>
      <c r="J398" s="22"/>
      <c r="K398" s="22"/>
      <c r="L398" s="22"/>
      <c r="M398" s="22" t="str">
        <f aca="false">IF(J398="","",J398+IF(K398="",0,K398)-IF(L398="",0,L398))</f>
        <v/>
      </c>
      <c r="N398" s="27"/>
      <c r="O398" s="22" t="str">
        <f aca="false">IF(M398="","",M398*0.5)</f>
        <v/>
      </c>
      <c r="P398" s="22"/>
      <c r="Q398" s="22" t="str">
        <f aca="false">IF(M398="","",M398-IF(P398="",0,P398))</f>
        <v/>
      </c>
      <c r="R398" s="21" t="str">
        <f aca="false">IF(M398="","",IF(Q398&lt;=0,"✓ PAID","OUTSTANDING"))</f>
        <v/>
      </c>
      <c r="S398" s="28"/>
      <c r="T398" s="29" t="str">
        <f aca="false">IF(S398="Yes",IF(B398&gt;=DATE(2025,6,1),200,100),"")</f>
        <v/>
      </c>
      <c r="U398" s="27"/>
      <c r="V398" s="21"/>
    </row>
    <row r="399" customFormat="false" ht="15" hidden="false" customHeight="false" outlineLevel="0" collapsed="false">
      <c r="A399" s="18" t="str">
        <f aca="false">IF(B399&lt;&gt;"",TEXT(ROW()-1,"000"),"")</f>
        <v/>
      </c>
      <c r="B399" s="30"/>
      <c r="C399" s="31" t="str">
        <f aca="false">IF(B399&lt;&gt;"",TEXT(B399,"MMMM YYYY"),"")</f>
        <v/>
      </c>
      <c r="D399" s="18"/>
      <c r="E399" s="32"/>
      <c r="F399" s="32"/>
      <c r="G399" s="32"/>
      <c r="H399" s="32"/>
      <c r="I399" s="18"/>
      <c r="J399" s="19"/>
      <c r="K399" s="19"/>
      <c r="L399" s="19"/>
      <c r="M399" s="19" t="str">
        <f aca="false">IF(J399="","",J399+IF(K399="",0,K399)-IF(L399="",0,L399))</f>
        <v/>
      </c>
      <c r="N399" s="32"/>
      <c r="O399" s="19" t="str">
        <f aca="false">IF(M399="","",M399*0.5)</f>
        <v/>
      </c>
      <c r="P399" s="19"/>
      <c r="Q399" s="19" t="str">
        <f aca="false">IF(M399="","",M399-IF(P399="",0,P399))</f>
        <v/>
      </c>
      <c r="R399" s="18" t="str">
        <f aca="false">IF(M399="","",IF(Q399&lt;=0,"✓ PAID","OUTSTANDING"))</f>
        <v/>
      </c>
      <c r="S399" s="33"/>
      <c r="T399" s="34" t="str">
        <f aca="false">IF(S399="Yes",IF(B399&gt;=DATE(2025,6,1),200,100),"")</f>
        <v/>
      </c>
      <c r="U399" s="32"/>
      <c r="V399" s="18"/>
    </row>
    <row r="400" customFormat="false" ht="15" hidden="false" customHeight="false" outlineLevel="0" collapsed="false">
      <c r="A400" s="21" t="str">
        <f aca="false">IF(B400&lt;&gt;"",TEXT(ROW()-1,"000"),"")</f>
        <v/>
      </c>
      <c r="B400" s="25"/>
      <c r="C400" s="26" t="str">
        <f aca="false">IF(B400&lt;&gt;"",TEXT(B400,"MMMM YYYY"),"")</f>
        <v/>
      </c>
      <c r="D400" s="21"/>
      <c r="E400" s="27"/>
      <c r="F400" s="27"/>
      <c r="G400" s="27"/>
      <c r="H400" s="27"/>
      <c r="I400" s="21"/>
      <c r="J400" s="22"/>
      <c r="K400" s="22"/>
      <c r="L400" s="22"/>
      <c r="M400" s="22" t="str">
        <f aca="false">IF(J400="","",J400+IF(K400="",0,K400)-IF(L400="",0,L400))</f>
        <v/>
      </c>
      <c r="N400" s="27"/>
      <c r="O400" s="22" t="str">
        <f aca="false">IF(M400="","",M400*0.5)</f>
        <v/>
      </c>
      <c r="P400" s="22"/>
      <c r="Q400" s="22" t="str">
        <f aca="false">IF(M400="","",M400-IF(P400="",0,P400))</f>
        <v/>
      </c>
      <c r="R400" s="21" t="str">
        <f aca="false">IF(M400="","",IF(Q400&lt;=0,"✓ PAID","OUTSTANDING"))</f>
        <v/>
      </c>
      <c r="S400" s="28"/>
      <c r="T400" s="29" t="str">
        <f aca="false">IF(S400="Yes",IF(B400&gt;=DATE(2025,6,1),200,100),"")</f>
        <v/>
      </c>
      <c r="U400" s="27"/>
      <c r="V400" s="21"/>
    </row>
    <row r="401" customFormat="false" ht="15" hidden="false" customHeight="false" outlineLevel="0" collapsed="false">
      <c r="A401" s="18" t="str">
        <f aca="false">IF(B401&lt;&gt;"",TEXT(ROW()-1,"000"),"")</f>
        <v/>
      </c>
      <c r="B401" s="30"/>
      <c r="C401" s="31" t="str">
        <f aca="false">IF(B401&lt;&gt;"",TEXT(B401,"MMMM YYYY"),"")</f>
        <v/>
      </c>
      <c r="D401" s="18"/>
      <c r="E401" s="32"/>
      <c r="F401" s="32"/>
      <c r="G401" s="32"/>
      <c r="H401" s="32"/>
      <c r="I401" s="18"/>
      <c r="J401" s="19"/>
      <c r="K401" s="19"/>
      <c r="L401" s="19"/>
      <c r="M401" s="19" t="str">
        <f aca="false">IF(J401="","",J401+IF(K401="",0,K401)-IF(L401="",0,L401))</f>
        <v/>
      </c>
      <c r="N401" s="32"/>
      <c r="O401" s="19" t="str">
        <f aca="false">IF(M401="","",M401*0.5)</f>
        <v/>
      </c>
      <c r="P401" s="19"/>
      <c r="Q401" s="19" t="str">
        <f aca="false">IF(M401="","",M401-IF(P401="",0,P401))</f>
        <v/>
      </c>
      <c r="R401" s="18" t="str">
        <f aca="false">IF(M401="","",IF(Q401&lt;=0,"✓ PAID","OUTSTANDING"))</f>
        <v/>
      </c>
      <c r="S401" s="33"/>
      <c r="T401" s="34" t="str">
        <f aca="false">IF(S401="Yes",IF(B401&gt;=DATE(2025,6,1),200,100),"")</f>
        <v/>
      </c>
      <c r="U401" s="32"/>
      <c r="V401" s="18"/>
    </row>
    <row r="402" customFormat="false" ht="15" hidden="false" customHeight="false" outlineLevel="0" collapsed="false">
      <c r="A402" s="21" t="str">
        <f aca="false">IF(B402&lt;&gt;"",TEXT(ROW()-1,"000"),"")</f>
        <v/>
      </c>
      <c r="B402" s="25"/>
      <c r="C402" s="26" t="str">
        <f aca="false">IF(B402&lt;&gt;"",TEXT(B402,"MMMM YYYY"),"")</f>
        <v/>
      </c>
      <c r="D402" s="21"/>
      <c r="E402" s="27"/>
      <c r="F402" s="27"/>
      <c r="G402" s="27"/>
      <c r="H402" s="27"/>
      <c r="I402" s="21"/>
      <c r="J402" s="22"/>
      <c r="K402" s="22"/>
      <c r="L402" s="22"/>
      <c r="M402" s="22" t="str">
        <f aca="false">IF(J402="","",J402+IF(K402="",0,K402)-IF(L402="",0,L402))</f>
        <v/>
      </c>
      <c r="N402" s="27"/>
      <c r="O402" s="22" t="str">
        <f aca="false">IF(M402="","",M402*0.5)</f>
        <v/>
      </c>
      <c r="P402" s="22"/>
      <c r="Q402" s="22" t="str">
        <f aca="false">IF(M402="","",M402-IF(P402="",0,P402))</f>
        <v/>
      </c>
      <c r="R402" s="21" t="str">
        <f aca="false">IF(M402="","",IF(Q402&lt;=0,"✓ PAID","OUTSTANDING"))</f>
        <v/>
      </c>
      <c r="S402" s="28"/>
      <c r="T402" s="29" t="str">
        <f aca="false">IF(S402="Yes",IF(B402&gt;=DATE(2025,6,1),200,100),"")</f>
        <v/>
      </c>
      <c r="U402" s="27"/>
      <c r="V402" s="21"/>
    </row>
    <row r="403" customFormat="false" ht="15" hidden="false" customHeight="false" outlineLevel="0" collapsed="false">
      <c r="A403" s="18" t="str">
        <f aca="false">IF(B403&lt;&gt;"",TEXT(ROW()-1,"000"),"")</f>
        <v/>
      </c>
      <c r="B403" s="30"/>
      <c r="C403" s="31" t="str">
        <f aca="false">IF(B403&lt;&gt;"",TEXT(B403,"MMMM YYYY"),"")</f>
        <v/>
      </c>
      <c r="D403" s="18"/>
      <c r="E403" s="32"/>
      <c r="F403" s="32"/>
      <c r="G403" s="32"/>
      <c r="H403" s="32"/>
      <c r="I403" s="18"/>
      <c r="J403" s="19"/>
      <c r="K403" s="19"/>
      <c r="L403" s="19"/>
      <c r="M403" s="19" t="str">
        <f aca="false">IF(J403="","",J403+IF(K403="",0,K403)-IF(L403="",0,L403))</f>
        <v/>
      </c>
      <c r="N403" s="32"/>
      <c r="O403" s="19" t="str">
        <f aca="false">IF(M403="","",M403*0.5)</f>
        <v/>
      </c>
      <c r="P403" s="19"/>
      <c r="Q403" s="19" t="str">
        <f aca="false">IF(M403="","",M403-IF(P403="",0,P403))</f>
        <v/>
      </c>
      <c r="R403" s="18" t="str">
        <f aca="false">IF(M403="","",IF(Q403&lt;=0,"✓ PAID","OUTSTANDING"))</f>
        <v/>
      </c>
      <c r="S403" s="33"/>
      <c r="T403" s="34" t="str">
        <f aca="false">IF(S403="Yes",IF(B403&gt;=DATE(2025,6,1),200,100),"")</f>
        <v/>
      </c>
      <c r="U403" s="32"/>
      <c r="V403" s="18"/>
    </row>
    <row r="404" customFormat="false" ht="15" hidden="false" customHeight="false" outlineLevel="0" collapsed="false">
      <c r="A404" s="21" t="str">
        <f aca="false">IF(B404&lt;&gt;"",TEXT(ROW()-1,"000"),"")</f>
        <v/>
      </c>
      <c r="B404" s="25"/>
      <c r="C404" s="26" t="str">
        <f aca="false">IF(B404&lt;&gt;"",TEXT(B404,"MMMM YYYY"),"")</f>
        <v/>
      </c>
      <c r="D404" s="21"/>
      <c r="E404" s="27"/>
      <c r="F404" s="27"/>
      <c r="G404" s="27"/>
      <c r="H404" s="27"/>
      <c r="I404" s="21"/>
      <c r="J404" s="22"/>
      <c r="K404" s="22"/>
      <c r="L404" s="22"/>
      <c r="M404" s="22" t="str">
        <f aca="false">IF(J404="","",J404+IF(K404="",0,K404)-IF(L404="",0,L404))</f>
        <v/>
      </c>
      <c r="N404" s="27"/>
      <c r="O404" s="22" t="str">
        <f aca="false">IF(M404="","",M404*0.5)</f>
        <v/>
      </c>
      <c r="P404" s="22"/>
      <c r="Q404" s="22" t="str">
        <f aca="false">IF(M404="","",M404-IF(P404="",0,P404))</f>
        <v/>
      </c>
      <c r="R404" s="21" t="str">
        <f aca="false">IF(M404="","",IF(Q404&lt;=0,"✓ PAID","OUTSTANDING"))</f>
        <v/>
      </c>
      <c r="S404" s="28"/>
      <c r="T404" s="29" t="str">
        <f aca="false">IF(S404="Yes",IF(B404&gt;=DATE(2025,6,1),200,100),"")</f>
        <v/>
      </c>
      <c r="U404" s="27"/>
      <c r="V404" s="21"/>
    </row>
    <row r="405" customFormat="false" ht="15" hidden="false" customHeight="false" outlineLevel="0" collapsed="false">
      <c r="A405" s="18" t="str">
        <f aca="false">IF(B405&lt;&gt;"",TEXT(ROW()-1,"000"),"")</f>
        <v/>
      </c>
      <c r="B405" s="30"/>
      <c r="C405" s="31" t="str">
        <f aca="false">IF(B405&lt;&gt;"",TEXT(B405,"MMMM YYYY"),"")</f>
        <v/>
      </c>
      <c r="D405" s="18"/>
      <c r="E405" s="32"/>
      <c r="F405" s="32"/>
      <c r="G405" s="32"/>
      <c r="H405" s="32"/>
      <c r="I405" s="18"/>
      <c r="J405" s="19"/>
      <c r="K405" s="19"/>
      <c r="L405" s="19"/>
      <c r="M405" s="19" t="str">
        <f aca="false">IF(J405="","",J405+IF(K405="",0,K405)-IF(L405="",0,L405))</f>
        <v/>
      </c>
      <c r="N405" s="32"/>
      <c r="O405" s="19" t="str">
        <f aca="false">IF(M405="","",M405*0.5)</f>
        <v/>
      </c>
      <c r="P405" s="19"/>
      <c r="Q405" s="19" t="str">
        <f aca="false">IF(M405="","",M405-IF(P405="",0,P405))</f>
        <v/>
      </c>
      <c r="R405" s="18" t="str">
        <f aca="false">IF(M405="","",IF(Q405&lt;=0,"✓ PAID","OUTSTANDING"))</f>
        <v/>
      </c>
      <c r="S405" s="33"/>
      <c r="T405" s="34" t="str">
        <f aca="false">IF(S405="Yes",IF(B405&gt;=DATE(2025,6,1),200,100),"")</f>
        <v/>
      </c>
      <c r="U405" s="32"/>
      <c r="V405" s="18"/>
    </row>
    <row r="406" customFormat="false" ht="15" hidden="false" customHeight="false" outlineLevel="0" collapsed="false">
      <c r="A406" s="21" t="str">
        <f aca="false">IF(B406&lt;&gt;"",TEXT(ROW()-1,"000"),"")</f>
        <v/>
      </c>
      <c r="B406" s="25"/>
      <c r="C406" s="26" t="str">
        <f aca="false">IF(B406&lt;&gt;"",TEXT(B406,"MMMM YYYY"),"")</f>
        <v/>
      </c>
      <c r="D406" s="21"/>
      <c r="E406" s="27"/>
      <c r="F406" s="27"/>
      <c r="G406" s="27"/>
      <c r="H406" s="27"/>
      <c r="I406" s="21"/>
      <c r="J406" s="22"/>
      <c r="K406" s="22"/>
      <c r="L406" s="22"/>
      <c r="M406" s="22" t="str">
        <f aca="false">IF(J406="","",J406+IF(K406="",0,K406)-IF(L406="",0,L406))</f>
        <v/>
      </c>
      <c r="N406" s="27"/>
      <c r="O406" s="22" t="str">
        <f aca="false">IF(M406="","",M406*0.5)</f>
        <v/>
      </c>
      <c r="P406" s="22"/>
      <c r="Q406" s="22" t="str">
        <f aca="false">IF(M406="","",M406-IF(P406="",0,P406))</f>
        <v/>
      </c>
      <c r="R406" s="21" t="str">
        <f aca="false">IF(M406="","",IF(Q406&lt;=0,"✓ PAID","OUTSTANDING"))</f>
        <v/>
      </c>
      <c r="S406" s="28"/>
      <c r="T406" s="29" t="str">
        <f aca="false">IF(S406="Yes",IF(B406&gt;=DATE(2025,6,1),200,100),"")</f>
        <v/>
      </c>
      <c r="U406" s="27"/>
      <c r="V406" s="21"/>
    </row>
    <row r="407" customFormat="false" ht="15" hidden="false" customHeight="false" outlineLevel="0" collapsed="false">
      <c r="A407" s="18" t="str">
        <f aca="false">IF(B407&lt;&gt;"",TEXT(ROW()-1,"000"),"")</f>
        <v/>
      </c>
      <c r="B407" s="30"/>
      <c r="C407" s="31" t="str">
        <f aca="false">IF(B407&lt;&gt;"",TEXT(B407,"MMMM YYYY"),"")</f>
        <v/>
      </c>
      <c r="D407" s="18"/>
      <c r="E407" s="32"/>
      <c r="F407" s="32"/>
      <c r="G407" s="32"/>
      <c r="H407" s="32"/>
      <c r="I407" s="18"/>
      <c r="J407" s="19"/>
      <c r="K407" s="19"/>
      <c r="L407" s="19"/>
      <c r="M407" s="19" t="str">
        <f aca="false">IF(J407="","",J407+IF(K407="",0,K407)-IF(L407="",0,L407))</f>
        <v/>
      </c>
      <c r="N407" s="32"/>
      <c r="O407" s="19" t="str">
        <f aca="false">IF(M407="","",M407*0.5)</f>
        <v/>
      </c>
      <c r="P407" s="19"/>
      <c r="Q407" s="19" t="str">
        <f aca="false">IF(M407="","",M407-IF(P407="",0,P407))</f>
        <v/>
      </c>
      <c r="R407" s="18" t="str">
        <f aca="false">IF(M407="","",IF(Q407&lt;=0,"✓ PAID","OUTSTANDING"))</f>
        <v/>
      </c>
      <c r="S407" s="33"/>
      <c r="T407" s="34" t="str">
        <f aca="false">IF(S407="Yes",IF(B407&gt;=DATE(2025,6,1),200,100),"")</f>
        <v/>
      </c>
      <c r="U407" s="32"/>
      <c r="V407" s="18"/>
    </row>
    <row r="408" customFormat="false" ht="15" hidden="false" customHeight="false" outlineLevel="0" collapsed="false">
      <c r="A408" s="21" t="str">
        <f aca="false">IF(B408&lt;&gt;"",TEXT(ROW()-1,"000"),"")</f>
        <v/>
      </c>
      <c r="B408" s="25"/>
      <c r="C408" s="26" t="str">
        <f aca="false">IF(B408&lt;&gt;"",TEXT(B408,"MMMM YYYY"),"")</f>
        <v/>
      </c>
      <c r="D408" s="21"/>
      <c r="E408" s="27"/>
      <c r="F408" s="27"/>
      <c r="G408" s="27"/>
      <c r="H408" s="27"/>
      <c r="I408" s="21"/>
      <c r="J408" s="22"/>
      <c r="K408" s="22"/>
      <c r="L408" s="22"/>
      <c r="M408" s="22" t="str">
        <f aca="false">IF(J408="","",J408+IF(K408="",0,K408)-IF(L408="",0,L408))</f>
        <v/>
      </c>
      <c r="N408" s="27"/>
      <c r="O408" s="22" t="str">
        <f aca="false">IF(M408="","",M408*0.5)</f>
        <v/>
      </c>
      <c r="P408" s="22"/>
      <c r="Q408" s="22" t="str">
        <f aca="false">IF(M408="","",M408-IF(P408="",0,P408))</f>
        <v/>
      </c>
      <c r="R408" s="21" t="str">
        <f aca="false">IF(M408="","",IF(Q408&lt;=0,"✓ PAID","OUTSTANDING"))</f>
        <v/>
      </c>
      <c r="S408" s="28"/>
      <c r="T408" s="29" t="str">
        <f aca="false">IF(S408="Yes",IF(B408&gt;=DATE(2025,6,1),200,100),"")</f>
        <v/>
      </c>
      <c r="U408" s="27"/>
      <c r="V408" s="21"/>
    </row>
    <row r="409" customFormat="false" ht="15" hidden="false" customHeight="false" outlineLevel="0" collapsed="false">
      <c r="A409" s="18" t="str">
        <f aca="false">IF(B409&lt;&gt;"",TEXT(ROW()-1,"000"),"")</f>
        <v/>
      </c>
      <c r="B409" s="30"/>
      <c r="C409" s="31" t="str">
        <f aca="false">IF(B409&lt;&gt;"",TEXT(B409,"MMMM YYYY"),"")</f>
        <v/>
      </c>
      <c r="D409" s="18"/>
      <c r="E409" s="32"/>
      <c r="F409" s="32"/>
      <c r="G409" s="32"/>
      <c r="H409" s="32"/>
      <c r="I409" s="18"/>
      <c r="J409" s="19"/>
      <c r="K409" s="19"/>
      <c r="L409" s="19"/>
      <c r="M409" s="19" t="str">
        <f aca="false">IF(J409="","",J409+IF(K409="",0,K409)-IF(L409="",0,L409))</f>
        <v/>
      </c>
      <c r="N409" s="32"/>
      <c r="O409" s="19" t="str">
        <f aca="false">IF(M409="","",M409*0.5)</f>
        <v/>
      </c>
      <c r="P409" s="19"/>
      <c r="Q409" s="19" t="str">
        <f aca="false">IF(M409="","",M409-IF(P409="",0,P409))</f>
        <v/>
      </c>
      <c r="R409" s="18" t="str">
        <f aca="false">IF(M409="","",IF(Q409&lt;=0,"✓ PAID","OUTSTANDING"))</f>
        <v/>
      </c>
      <c r="S409" s="33"/>
      <c r="T409" s="34" t="str">
        <f aca="false">IF(S409="Yes",IF(B409&gt;=DATE(2025,6,1),200,100),"")</f>
        <v/>
      </c>
      <c r="U409" s="32"/>
      <c r="V409" s="18"/>
    </row>
    <row r="410" customFormat="false" ht="15" hidden="false" customHeight="false" outlineLevel="0" collapsed="false">
      <c r="A410" s="21" t="str">
        <f aca="false">IF(B410&lt;&gt;"",TEXT(ROW()-1,"000"),"")</f>
        <v/>
      </c>
      <c r="B410" s="25"/>
      <c r="C410" s="26" t="str">
        <f aca="false">IF(B410&lt;&gt;"",TEXT(B410,"MMMM YYYY"),"")</f>
        <v/>
      </c>
      <c r="D410" s="21"/>
      <c r="E410" s="27"/>
      <c r="F410" s="27"/>
      <c r="G410" s="27"/>
      <c r="H410" s="27"/>
      <c r="I410" s="21"/>
      <c r="J410" s="22"/>
      <c r="K410" s="22"/>
      <c r="L410" s="22"/>
      <c r="M410" s="22" t="str">
        <f aca="false">IF(J410="","",J410+IF(K410="",0,K410)-IF(L410="",0,L410))</f>
        <v/>
      </c>
      <c r="N410" s="27"/>
      <c r="O410" s="22" t="str">
        <f aca="false">IF(M410="","",M410*0.5)</f>
        <v/>
      </c>
      <c r="P410" s="22"/>
      <c r="Q410" s="22" t="str">
        <f aca="false">IF(M410="","",M410-IF(P410="",0,P410))</f>
        <v/>
      </c>
      <c r="R410" s="21" t="str">
        <f aca="false">IF(M410="","",IF(Q410&lt;=0,"✓ PAID","OUTSTANDING"))</f>
        <v/>
      </c>
      <c r="S410" s="28"/>
      <c r="T410" s="29" t="str">
        <f aca="false">IF(S410="Yes",IF(B410&gt;=DATE(2025,6,1),200,100),"")</f>
        <v/>
      </c>
      <c r="U410" s="27"/>
      <c r="V410" s="21"/>
    </row>
    <row r="411" customFormat="false" ht="15" hidden="false" customHeight="false" outlineLevel="0" collapsed="false">
      <c r="A411" s="18" t="str">
        <f aca="false">IF(B411&lt;&gt;"",TEXT(ROW()-1,"000"),"")</f>
        <v/>
      </c>
      <c r="B411" s="30"/>
      <c r="C411" s="31" t="str">
        <f aca="false">IF(B411&lt;&gt;"",TEXT(B411,"MMMM YYYY"),"")</f>
        <v/>
      </c>
      <c r="D411" s="18"/>
      <c r="E411" s="32"/>
      <c r="F411" s="32"/>
      <c r="G411" s="32"/>
      <c r="H411" s="32"/>
      <c r="I411" s="18"/>
      <c r="J411" s="19"/>
      <c r="K411" s="19"/>
      <c r="L411" s="19"/>
      <c r="M411" s="19" t="str">
        <f aca="false">IF(J411="","",J411+IF(K411="",0,K411)-IF(L411="",0,L411))</f>
        <v/>
      </c>
      <c r="N411" s="32"/>
      <c r="O411" s="19" t="str">
        <f aca="false">IF(M411="","",M411*0.5)</f>
        <v/>
      </c>
      <c r="P411" s="19"/>
      <c r="Q411" s="19" t="str">
        <f aca="false">IF(M411="","",M411-IF(P411="",0,P411))</f>
        <v/>
      </c>
      <c r="R411" s="18" t="str">
        <f aca="false">IF(M411="","",IF(Q411&lt;=0,"✓ PAID","OUTSTANDING"))</f>
        <v/>
      </c>
      <c r="S411" s="33"/>
      <c r="T411" s="34" t="str">
        <f aca="false">IF(S411="Yes",IF(B411&gt;=DATE(2025,6,1),200,100),"")</f>
        <v/>
      </c>
      <c r="U411" s="32"/>
      <c r="V411" s="18"/>
    </row>
    <row r="412" customFormat="false" ht="15" hidden="false" customHeight="false" outlineLevel="0" collapsed="false">
      <c r="A412" s="21" t="str">
        <f aca="false">IF(B412&lt;&gt;"",TEXT(ROW()-1,"000"),"")</f>
        <v/>
      </c>
      <c r="B412" s="25"/>
      <c r="C412" s="26" t="str">
        <f aca="false">IF(B412&lt;&gt;"",TEXT(B412,"MMMM YYYY"),"")</f>
        <v/>
      </c>
      <c r="D412" s="21"/>
      <c r="E412" s="27"/>
      <c r="F412" s="27"/>
      <c r="G412" s="27"/>
      <c r="H412" s="27"/>
      <c r="I412" s="21"/>
      <c r="J412" s="22"/>
      <c r="K412" s="22"/>
      <c r="L412" s="22"/>
      <c r="M412" s="22" t="str">
        <f aca="false">IF(J412="","",J412+IF(K412="",0,K412)-IF(L412="",0,L412))</f>
        <v/>
      </c>
      <c r="N412" s="27"/>
      <c r="O412" s="22" t="str">
        <f aca="false">IF(M412="","",M412*0.5)</f>
        <v/>
      </c>
      <c r="P412" s="22"/>
      <c r="Q412" s="22" t="str">
        <f aca="false">IF(M412="","",M412-IF(P412="",0,P412))</f>
        <v/>
      </c>
      <c r="R412" s="21" t="str">
        <f aca="false">IF(M412="","",IF(Q412&lt;=0,"✓ PAID","OUTSTANDING"))</f>
        <v/>
      </c>
      <c r="S412" s="28"/>
      <c r="T412" s="29" t="str">
        <f aca="false">IF(S412="Yes",IF(B412&gt;=DATE(2025,6,1),200,100),"")</f>
        <v/>
      </c>
      <c r="U412" s="27"/>
      <c r="V412" s="21"/>
    </row>
    <row r="413" customFormat="false" ht="15" hidden="false" customHeight="false" outlineLevel="0" collapsed="false">
      <c r="A413" s="18" t="str">
        <f aca="false">IF(B413&lt;&gt;"",TEXT(ROW()-1,"000"),"")</f>
        <v/>
      </c>
      <c r="B413" s="30"/>
      <c r="C413" s="31" t="str">
        <f aca="false">IF(B413&lt;&gt;"",TEXT(B413,"MMMM YYYY"),"")</f>
        <v/>
      </c>
      <c r="D413" s="18"/>
      <c r="E413" s="32"/>
      <c r="F413" s="32"/>
      <c r="G413" s="32"/>
      <c r="H413" s="32"/>
      <c r="I413" s="18"/>
      <c r="J413" s="19"/>
      <c r="K413" s="19"/>
      <c r="L413" s="19"/>
      <c r="M413" s="19" t="str">
        <f aca="false">IF(J413="","",J413+IF(K413="",0,K413)-IF(L413="",0,L413))</f>
        <v/>
      </c>
      <c r="N413" s="32"/>
      <c r="O413" s="19" t="str">
        <f aca="false">IF(M413="","",M413*0.5)</f>
        <v/>
      </c>
      <c r="P413" s="19"/>
      <c r="Q413" s="19" t="str">
        <f aca="false">IF(M413="","",M413-IF(P413="",0,P413))</f>
        <v/>
      </c>
      <c r="R413" s="18" t="str">
        <f aca="false">IF(M413="","",IF(Q413&lt;=0,"✓ PAID","OUTSTANDING"))</f>
        <v/>
      </c>
      <c r="S413" s="33"/>
      <c r="T413" s="34" t="str">
        <f aca="false">IF(S413="Yes",IF(B413&gt;=DATE(2025,6,1),200,100),"")</f>
        <v/>
      </c>
      <c r="U413" s="32"/>
      <c r="V413" s="18"/>
    </row>
    <row r="414" customFormat="false" ht="15" hidden="false" customHeight="false" outlineLevel="0" collapsed="false">
      <c r="A414" s="21" t="str">
        <f aca="false">IF(B414&lt;&gt;"",TEXT(ROW()-1,"000"),"")</f>
        <v/>
      </c>
      <c r="B414" s="25"/>
      <c r="C414" s="26" t="str">
        <f aca="false">IF(B414&lt;&gt;"",TEXT(B414,"MMMM YYYY"),"")</f>
        <v/>
      </c>
      <c r="D414" s="21"/>
      <c r="E414" s="27"/>
      <c r="F414" s="27"/>
      <c r="G414" s="27"/>
      <c r="H414" s="27"/>
      <c r="I414" s="21"/>
      <c r="J414" s="22"/>
      <c r="K414" s="22"/>
      <c r="L414" s="22"/>
      <c r="M414" s="22" t="str">
        <f aca="false">IF(J414="","",J414+IF(K414="",0,K414)-IF(L414="",0,L414))</f>
        <v/>
      </c>
      <c r="N414" s="27"/>
      <c r="O414" s="22" t="str">
        <f aca="false">IF(M414="","",M414*0.5)</f>
        <v/>
      </c>
      <c r="P414" s="22"/>
      <c r="Q414" s="22" t="str">
        <f aca="false">IF(M414="","",M414-IF(P414="",0,P414))</f>
        <v/>
      </c>
      <c r="R414" s="21" t="str">
        <f aca="false">IF(M414="","",IF(Q414&lt;=0,"✓ PAID","OUTSTANDING"))</f>
        <v/>
      </c>
      <c r="S414" s="28"/>
      <c r="T414" s="29" t="str">
        <f aca="false">IF(S414="Yes",IF(B414&gt;=DATE(2025,6,1),200,100),"")</f>
        <v/>
      </c>
      <c r="U414" s="27"/>
      <c r="V414" s="21"/>
    </row>
    <row r="415" customFormat="false" ht="15" hidden="false" customHeight="false" outlineLevel="0" collapsed="false">
      <c r="A415" s="18" t="str">
        <f aca="false">IF(B415&lt;&gt;"",TEXT(ROW()-1,"000"),"")</f>
        <v/>
      </c>
      <c r="B415" s="30"/>
      <c r="C415" s="31" t="str">
        <f aca="false">IF(B415&lt;&gt;"",TEXT(B415,"MMMM YYYY"),"")</f>
        <v/>
      </c>
      <c r="D415" s="18"/>
      <c r="E415" s="32"/>
      <c r="F415" s="32"/>
      <c r="G415" s="32"/>
      <c r="H415" s="32"/>
      <c r="I415" s="18"/>
      <c r="J415" s="19"/>
      <c r="K415" s="19"/>
      <c r="L415" s="19"/>
      <c r="M415" s="19" t="str">
        <f aca="false">IF(J415="","",J415+IF(K415="",0,K415)-IF(L415="",0,L415))</f>
        <v/>
      </c>
      <c r="N415" s="32"/>
      <c r="O415" s="19" t="str">
        <f aca="false">IF(M415="","",M415*0.5)</f>
        <v/>
      </c>
      <c r="P415" s="19"/>
      <c r="Q415" s="19" t="str">
        <f aca="false">IF(M415="","",M415-IF(P415="",0,P415))</f>
        <v/>
      </c>
      <c r="R415" s="18" t="str">
        <f aca="false">IF(M415="","",IF(Q415&lt;=0,"✓ PAID","OUTSTANDING"))</f>
        <v/>
      </c>
      <c r="S415" s="33"/>
      <c r="T415" s="34" t="str">
        <f aca="false">IF(S415="Yes",IF(B415&gt;=DATE(2025,6,1),200,100),"")</f>
        <v/>
      </c>
      <c r="U415" s="32"/>
      <c r="V415" s="18"/>
    </row>
    <row r="416" customFormat="false" ht="15" hidden="false" customHeight="false" outlineLevel="0" collapsed="false">
      <c r="A416" s="21" t="str">
        <f aca="false">IF(B416&lt;&gt;"",TEXT(ROW()-1,"000"),"")</f>
        <v/>
      </c>
      <c r="B416" s="25"/>
      <c r="C416" s="26" t="str">
        <f aca="false">IF(B416&lt;&gt;"",TEXT(B416,"MMMM YYYY"),"")</f>
        <v/>
      </c>
      <c r="D416" s="21"/>
      <c r="E416" s="27"/>
      <c r="F416" s="27"/>
      <c r="G416" s="27"/>
      <c r="H416" s="27"/>
      <c r="I416" s="21"/>
      <c r="J416" s="22"/>
      <c r="K416" s="22"/>
      <c r="L416" s="22"/>
      <c r="M416" s="22" t="str">
        <f aca="false">IF(J416="","",J416+IF(K416="",0,K416)-IF(L416="",0,L416))</f>
        <v/>
      </c>
      <c r="N416" s="27"/>
      <c r="O416" s="22" t="str">
        <f aca="false">IF(M416="","",M416*0.5)</f>
        <v/>
      </c>
      <c r="P416" s="22"/>
      <c r="Q416" s="22" t="str">
        <f aca="false">IF(M416="","",M416-IF(P416="",0,P416))</f>
        <v/>
      </c>
      <c r="R416" s="21" t="str">
        <f aca="false">IF(M416="","",IF(Q416&lt;=0,"✓ PAID","OUTSTANDING"))</f>
        <v/>
      </c>
      <c r="S416" s="28"/>
      <c r="T416" s="29" t="str">
        <f aca="false">IF(S416="Yes",IF(B416&gt;=DATE(2025,6,1),200,100),"")</f>
        <v/>
      </c>
      <c r="U416" s="27"/>
      <c r="V416" s="21"/>
    </row>
    <row r="417" customFormat="false" ht="15" hidden="false" customHeight="false" outlineLevel="0" collapsed="false">
      <c r="A417" s="18" t="str">
        <f aca="false">IF(B417&lt;&gt;"",TEXT(ROW()-1,"000"),"")</f>
        <v/>
      </c>
      <c r="B417" s="30"/>
      <c r="C417" s="31" t="str">
        <f aca="false">IF(B417&lt;&gt;"",TEXT(B417,"MMMM YYYY"),"")</f>
        <v/>
      </c>
      <c r="D417" s="18"/>
      <c r="E417" s="32"/>
      <c r="F417" s="32"/>
      <c r="G417" s="32"/>
      <c r="H417" s="32"/>
      <c r="I417" s="18"/>
      <c r="J417" s="19"/>
      <c r="K417" s="19"/>
      <c r="L417" s="19"/>
      <c r="M417" s="19" t="str">
        <f aca="false">IF(J417="","",J417+IF(K417="",0,K417)-IF(L417="",0,L417))</f>
        <v/>
      </c>
      <c r="N417" s="32"/>
      <c r="O417" s="19" t="str">
        <f aca="false">IF(M417="","",M417*0.5)</f>
        <v/>
      </c>
      <c r="P417" s="19"/>
      <c r="Q417" s="19" t="str">
        <f aca="false">IF(M417="","",M417-IF(P417="",0,P417))</f>
        <v/>
      </c>
      <c r="R417" s="18" t="str">
        <f aca="false">IF(M417="","",IF(Q417&lt;=0,"✓ PAID","OUTSTANDING"))</f>
        <v/>
      </c>
      <c r="S417" s="33"/>
      <c r="T417" s="34" t="str">
        <f aca="false">IF(S417="Yes",IF(B417&gt;=DATE(2025,6,1),200,100),"")</f>
        <v/>
      </c>
      <c r="U417" s="32"/>
      <c r="V417" s="18"/>
    </row>
    <row r="418" customFormat="false" ht="15" hidden="false" customHeight="false" outlineLevel="0" collapsed="false">
      <c r="A418" s="21" t="str">
        <f aca="false">IF(B418&lt;&gt;"",TEXT(ROW()-1,"000"),"")</f>
        <v/>
      </c>
      <c r="B418" s="25"/>
      <c r="C418" s="26" t="str">
        <f aca="false">IF(B418&lt;&gt;"",TEXT(B418,"MMMM YYYY"),"")</f>
        <v/>
      </c>
      <c r="D418" s="21"/>
      <c r="E418" s="27"/>
      <c r="F418" s="27"/>
      <c r="G418" s="27"/>
      <c r="H418" s="27"/>
      <c r="I418" s="21"/>
      <c r="J418" s="22"/>
      <c r="K418" s="22"/>
      <c r="L418" s="22"/>
      <c r="M418" s="22" t="str">
        <f aca="false">IF(J418="","",J418+IF(K418="",0,K418)-IF(L418="",0,L418))</f>
        <v/>
      </c>
      <c r="N418" s="27"/>
      <c r="O418" s="22" t="str">
        <f aca="false">IF(M418="","",M418*0.5)</f>
        <v/>
      </c>
      <c r="P418" s="22"/>
      <c r="Q418" s="22" t="str">
        <f aca="false">IF(M418="","",M418-IF(P418="",0,P418))</f>
        <v/>
      </c>
      <c r="R418" s="21" t="str">
        <f aca="false">IF(M418="","",IF(Q418&lt;=0,"✓ PAID","OUTSTANDING"))</f>
        <v/>
      </c>
      <c r="S418" s="28"/>
      <c r="T418" s="29" t="str">
        <f aca="false">IF(S418="Yes",IF(B418&gt;=DATE(2025,6,1),200,100),"")</f>
        <v/>
      </c>
      <c r="U418" s="27"/>
      <c r="V418" s="21"/>
    </row>
    <row r="419" customFormat="false" ht="15" hidden="false" customHeight="false" outlineLevel="0" collapsed="false">
      <c r="A419" s="18" t="str">
        <f aca="false">IF(B419&lt;&gt;"",TEXT(ROW()-1,"000"),"")</f>
        <v/>
      </c>
      <c r="B419" s="30"/>
      <c r="C419" s="31" t="str">
        <f aca="false">IF(B419&lt;&gt;"",TEXT(B419,"MMMM YYYY"),"")</f>
        <v/>
      </c>
      <c r="D419" s="18"/>
      <c r="E419" s="32"/>
      <c r="F419" s="32"/>
      <c r="G419" s="32"/>
      <c r="H419" s="32"/>
      <c r="I419" s="18"/>
      <c r="J419" s="19"/>
      <c r="K419" s="19"/>
      <c r="L419" s="19"/>
      <c r="M419" s="19" t="str">
        <f aca="false">IF(J419="","",J419+IF(K419="",0,K419)-IF(L419="",0,L419))</f>
        <v/>
      </c>
      <c r="N419" s="32"/>
      <c r="O419" s="19" t="str">
        <f aca="false">IF(M419="","",M419*0.5)</f>
        <v/>
      </c>
      <c r="P419" s="19"/>
      <c r="Q419" s="19" t="str">
        <f aca="false">IF(M419="","",M419-IF(P419="",0,P419))</f>
        <v/>
      </c>
      <c r="R419" s="18" t="str">
        <f aca="false">IF(M419="","",IF(Q419&lt;=0,"✓ PAID","OUTSTANDING"))</f>
        <v/>
      </c>
      <c r="S419" s="33"/>
      <c r="T419" s="34" t="str">
        <f aca="false">IF(S419="Yes",IF(B419&gt;=DATE(2025,6,1),200,100),"")</f>
        <v/>
      </c>
      <c r="U419" s="32"/>
      <c r="V419" s="18"/>
    </row>
    <row r="420" customFormat="false" ht="15" hidden="false" customHeight="false" outlineLevel="0" collapsed="false">
      <c r="A420" s="21" t="str">
        <f aca="false">IF(B420&lt;&gt;"",TEXT(ROW()-1,"000"),"")</f>
        <v/>
      </c>
      <c r="B420" s="25"/>
      <c r="C420" s="26" t="str">
        <f aca="false">IF(B420&lt;&gt;"",TEXT(B420,"MMMM YYYY"),"")</f>
        <v/>
      </c>
      <c r="D420" s="21"/>
      <c r="E420" s="27"/>
      <c r="F420" s="27"/>
      <c r="G420" s="27"/>
      <c r="H420" s="27"/>
      <c r="I420" s="21"/>
      <c r="J420" s="22"/>
      <c r="K420" s="22"/>
      <c r="L420" s="22"/>
      <c r="M420" s="22" t="str">
        <f aca="false">IF(J420="","",J420+IF(K420="",0,K420)-IF(L420="",0,L420))</f>
        <v/>
      </c>
      <c r="N420" s="27"/>
      <c r="O420" s="22" t="str">
        <f aca="false">IF(M420="","",M420*0.5)</f>
        <v/>
      </c>
      <c r="P420" s="22"/>
      <c r="Q420" s="22" t="str">
        <f aca="false">IF(M420="","",M420-IF(P420="",0,P420))</f>
        <v/>
      </c>
      <c r="R420" s="21" t="str">
        <f aca="false">IF(M420="","",IF(Q420&lt;=0,"✓ PAID","OUTSTANDING"))</f>
        <v/>
      </c>
      <c r="S420" s="28"/>
      <c r="T420" s="29" t="str">
        <f aca="false">IF(S420="Yes",IF(B420&gt;=DATE(2025,6,1),200,100),"")</f>
        <v/>
      </c>
      <c r="U420" s="27"/>
      <c r="V420" s="21"/>
    </row>
    <row r="421" customFormat="false" ht="15" hidden="false" customHeight="false" outlineLevel="0" collapsed="false">
      <c r="A421" s="18" t="str">
        <f aca="false">IF(B421&lt;&gt;"",TEXT(ROW()-1,"000"),"")</f>
        <v/>
      </c>
      <c r="B421" s="30"/>
      <c r="C421" s="31" t="str">
        <f aca="false">IF(B421&lt;&gt;"",TEXT(B421,"MMMM YYYY"),"")</f>
        <v/>
      </c>
      <c r="D421" s="18"/>
      <c r="E421" s="32"/>
      <c r="F421" s="32"/>
      <c r="G421" s="32"/>
      <c r="H421" s="32"/>
      <c r="I421" s="18"/>
      <c r="J421" s="19"/>
      <c r="K421" s="19"/>
      <c r="L421" s="19"/>
      <c r="M421" s="19" t="str">
        <f aca="false">IF(J421="","",J421+IF(K421="",0,K421)-IF(L421="",0,L421))</f>
        <v/>
      </c>
      <c r="N421" s="32"/>
      <c r="O421" s="19" t="str">
        <f aca="false">IF(M421="","",M421*0.5)</f>
        <v/>
      </c>
      <c r="P421" s="19"/>
      <c r="Q421" s="19" t="str">
        <f aca="false">IF(M421="","",M421-IF(P421="",0,P421))</f>
        <v/>
      </c>
      <c r="R421" s="18" t="str">
        <f aca="false">IF(M421="","",IF(Q421&lt;=0,"✓ PAID","OUTSTANDING"))</f>
        <v/>
      </c>
      <c r="S421" s="33"/>
      <c r="T421" s="34" t="str">
        <f aca="false">IF(S421="Yes",IF(B421&gt;=DATE(2025,6,1),200,100),"")</f>
        <v/>
      </c>
      <c r="U421" s="32"/>
      <c r="V421" s="18"/>
    </row>
    <row r="422" customFormat="false" ht="15" hidden="false" customHeight="false" outlineLevel="0" collapsed="false">
      <c r="A422" s="21" t="str">
        <f aca="false">IF(B422&lt;&gt;"",TEXT(ROW()-1,"000"),"")</f>
        <v/>
      </c>
      <c r="B422" s="25"/>
      <c r="C422" s="26" t="str">
        <f aca="false">IF(B422&lt;&gt;"",TEXT(B422,"MMMM YYYY"),"")</f>
        <v/>
      </c>
      <c r="D422" s="21"/>
      <c r="E422" s="27"/>
      <c r="F422" s="27"/>
      <c r="G422" s="27"/>
      <c r="H422" s="27"/>
      <c r="I422" s="21"/>
      <c r="J422" s="22"/>
      <c r="K422" s="22"/>
      <c r="L422" s="22"/>
      <c r="M422" s="22" t="str">
        <f aca="false">IF(J422="","",J422+IF(K422="",0,K422)-IF(L422="",0,L422))</f>
        <v/>
      </c>
      <c r="N422" s="27"/>
      <c r="O422" s="22" t="str">
        <f aca="false">IF(M422="","",M422*0.5)</f>
        <v/>
      </c>
      <c r="P422" s="22"/>
      <c r="Q422" s="22" t="str">
        <f aca="false">IF(M422="","",M422-IF(P422="",0,P422))</f>
        <v/>
      </c>
      <c r="R422" s="21" t="str">
        <f aca="false">IF(M422="","",IF(Q422&lt;=0,"✓ PAID","OUTSTANDING"))</f>
        <v/>
      </c>
      <c r="S422" s="28"/>
      <c r="T422" s="29" t="str">
        <f aca="false">IF(S422="Yes",IF(B422&gt;=DATE(2025,6,1),200,100),"")</f>
        <v/>
      </c>
      <c r="U422" s="27"/>
      <c r="V422" s="21"/>
    </row>
    <row r="423" customFormat="false" ht="15" hidden="false" customHeight="false" outlineLevel="0" collapsed="false">
      <c r="A423" s="18" t="str">
        <f aca="false">IF(B423&lt;&gt;"",TEXT(ROW()-1,"000"),"")</f>
        <v/>
      </c>
      <c r="B423" s="30"/>
      <c r="C423" s="31" t="str">
        <f aca="false">IF(B423&lt;&gt;"",TEXT(B423,"MMMM YYYY"),"")</f>
        <v/>
      </c>
      <c r="D423" s="18"/>
      <c r="E423" s="32"/>
      <c r="F423" s="32"/>
      <c r="G423" s="32"/>
      <c r="H423" s="32"/>
      <c r="I423" s="18"/>
      <c r="J423" s="19"/>
      <c r="K423" s="19"/>
      <c r="L423" s="19"/>
      <c r="M423" s="19" t="str">
        <f aca="false">IF(J423="","",J423+IF(K423="",0,K423)-IF(L423="",0,L423))</f>
        <v/>
      </c>
      <c r="N423" s="32"/>
      <c r="O423" s="19" t="str">
        <f aca="false">IF(M423="","",M423*0.5)</f>
        <v/>
      </c>
      <c r="P423" s="19"/>
      <c r="Q423" s="19" t="str">
        <f aca="false">IF(M423="","",M423-IF(P423="",0,P423))</f>
        <v/>
      </c>
      <c r="R423" s="18" t="str">
        <f aca="false">IF(M423="","",IF(Q423&lt;=0,"✓ PAID","OUTSTANDING"))</f>
        <v/>
      </c>
      <c r="S423" s="33"/>
      <c r="T423" s="34" t="str">
        <f aca="false">IF(S423="Yes",IF(B423&gt;=DATE(2025,6,1),200,100),"")</f>
        <v/>
      </c>
      <c r="U423" s="32"/>
      <c r="V423" s="18"/>
    </row>
    <row r="424" customFormat="false" ht="15" hidden="false" customHeight="false" outlineLevel="0" collapsed="false">
      <c r="A424" s="21" t="str">
        <f aca="false">IF(B424&lt;&gt;"",TEXT(ROW()-1,"000"),"")</f>
        <v/>
      </c>
      <c r="B424" s="25"/>
      <c r="C424" s="26" t="str">
        <f aca="false">IF(B424&lt;&gt;"",TEXT(B424,"MMMM YYYY"),"")</f>
        <v/>
      </c>
      <c r="D424" s="21"/>
      <c r="E424" s="27"/>
      <c r="F424" s="27"/>
      <c r="G424" s="27"/>
      <c r="H424" s="27"/>
      <c r="I424" s="21"/>
      <c r="J424" s="22"/>
      <c r="K424" s="22"/>
      <c r="L424" s="22"/>
      <c r="M424" s="22" t="str">
        <f aca="false">IF(J424="","",J424+IF(K424="",0,K424)-IF(L424="",0,L424))</f>
        <v/>
      </c>
      <c r="N424" s="27"/>
      <c r="O424" s="22" t="str">
        <f aca="false">IF(M424="","",M424*0.5)</f>
        <v/>
      </c>
      <c r="P424" s="22"/>
      <c r="Q424" s="22" t="str">
        <f aca="false">IF(M424="","",M424-IF(P424="",0,P424))</f>
        <v/>
      </c>
      <c r="R424" s="21" t="str">
        <f aca="false">IF(M424="","",IF(Q424&lt;=0,"✓ PAID","OUTSTANDING"))</f>
        <v/>
      </c>
      <c r="S424" s="28"/>
      <c r="T424" s="29" t="str">
        <f aca="false">IF(S424="Yes",IF(B424&gt;=DATE(2025,6,1),200,100),"")</f>
        <v/>
      </c>
      <c r="U424" s="27"/>
      <c r="V424" s="21"/>
    </row>
    <row r="425" customFormat="false" ht="15" hidden="false" customHeight="false" outlineLevel="0" collapsed="false">
      <c r="A425" s="18" t="str">
        <f aca="false">IF(B425&lt;&gt;"",TEXT(ROW()-1,"000"),"")</f>
        <v/>
      </c>
      <c r="B425" s="30"/>
      <c r="C425" s="31" t="str">
        <f aca="false">IF(B425&lt;&gt;"",TEXT(B425,"MMMM YYYY"),"")</f>
        <v/>
      </c>
      <c r="D425" s="18"/>
      <c r="E425" s="32"/>
      <c r="F425" s="32"/>
      <c r="G425" s="32"/>
      <c r="H425" s="32"/>
      <c r="I425" s="18"/>
      <c r="J425" s="19"/>
      <c r="K425" s="19"/>
      <c r="L425" s="19"/>
      <c r="M425" s="19" t="str">
        <f aca="false">IF(J425="","",J425+IF(K425="",0,K425)-IF(L425="",0,L425))</f>
        <v/>
      </c>
      <c r="N425" s="32"/>
      <c r="O425" s="19" t="str">
        <f aca="false">IF(M425="","",M425*0.5)</f>
        <v/>
      </c>
      <c r="P425" s="19"/>
      <c r="Q425" s="19" t="str">
        <f aca="false">IF(M425="","",M425-IF(P425="",0,P425))</f>
        <v/>
      </c>
      <c r="R425" s="18" t="str">
        <f aca="false">IF(M425="","",IF(Q425&lt;=0,"✓ PAID","OUTSTANDING"))</f>
        <v/>
      </c>
      <c r="S425" s="33"/>
      <c r="T425" s="34" t="str">
        <f aca="false">IF(S425="Yes",IF(B425&gt;=DATE(2025,6,1),200,100),"")</f>
        <v/>
      </c>
      <c r="U425" s="32"/>
      <c r="V425" s="18"/>
    </row>
    <row r="426" customFormat="false" ht="15" hidden="false" customHeight="false" outlineLevel="0" collapsed="false">
      <c r="A426" s="21" t="str">
        <f aca="false">IF(B426&lt;&gt;"",TEXT(ROW()-1,"000"),"")</f>
        <v/>
      </c>
      <c r="B426" s="25"/>
      <c r="C426" s="26" t="str">
        <f aca="false">IF(B426&lt;&gt;"",TEXT(B426,"MMMM YYYY"),"")</f>
        <v/>
      </c>
      <c r="D426" s="21"/>
      <c r="E426" s="27"/>
      <c r="F426" s="27"/>
      <c r="G426" s="27"/>
      <c r="H426" s="27"/>
      <c r="I426" s="21"/>
      <c r="J426" s="22"/>
      <c r="K426" s="22"/>
      <c r="L426" s="22"/>
      <c r="M426" s="22" t="str">
        <f aca="false">IF(J426="","",J426+IF(K426="",0,K426)-IF(L426="",0,L426))</f>
        <v/>
      </c>
      <c r="N426" s="27"/>
      <c r="O426" s="22" t="str">
        <f aca="false">IF(M426="","",M426*0.5)</f>
        <v/>
      </c>
      <c r="P426" s="22"/>
      <c r="Q426" s="22" t="str">
        <f aca="false">IF(M426="","",M426-IF(P426="",0,P426))</f>
        <v/>
      </c>
      <c r="R426" s="21" t="str">
        <f aca="false">IF(M426="","",IF(Q426&lt;=0,"✓ PAID","OUTSTANDING"))</f>
        <v/>
      </c>
      <c r="S426" s="28"/>
      <c r="T426" s="29" t="str">
        <f aca="false">IF(S426="Yes",IF(B426&gt;=DATE(2025,6,1),200,100),"")</f>
        <v/>
      </c>
      <c r="U426" s="27"/>
      <c r="V426" s="21"/>
    </row>
    <row r="427" customFormat="false" ht="15" hidden="false" customHeight="false" outlineLevel="0" collapsed="false">
      <c r="A427" s="18" t="str">
        <f aca="false">IF(B427&lt;&gt;"",TEXT(ROW()-1,"000"),"")</f>
        <v/>
      </c>
      <c r="B427" s="30"/>
      <c r="C427" s="31" t="str">
        <f aca="false">IF(B427&lt;&gt;"",TEXT(B427,"MMMM YYYY"),"")</f>
        <v/>
      </c>
      <c r="D427" s="18"/>
      <c r="E427" s="32"/>
      <c r="F427" s="32"/>
      <c r="G427" s="32"/>
      <c r="H427" s="32"/>
      <c r="I427" s="18"/>
      <c r="J427" s="19"/>
      <c r="K427" s="19"/>
      <c r="L427" s="19"/>
      <c r="M427" s="19" t="str">
        <f aca="false">IF(J427="","",J427+IF(K427="",0,K427)-IF(L427="",0,L427))</f>
        <v/>
      </c>
      <c r="N427" s="32"/>
      <c r="O427" s="19" t="str">
        <f aca="false">IF(M427="","",M427*0.5)</f>
        <v/>
      </c>
      <c r="P427" s="19"/>
      <c r="Q427" s="19" t="str">
        <f aca="false">IF(M427="","",M427-IF(P427="",0,P427))</f>
        <v/>
      </c>
      <c r="R427" s="18" t="str">
        <f aca="false">IF(M427="","",IF(Q427&lt;=0,"✓ PAID","OUTSTANDING"))</f>
        <v/>
      </c>
      <c r="S427" s="33"/>
      <c r="T427" s="34" t="str">
        <f aca="false">IF(S427="Yes",IF(B427&gt;=DATE(2025,6,1),200,100),"")</f>
        <v/>
      </c>
      <c r="U427" s="32"/>
      <c r="V427" s="18"/>
    </row>
    <row r="428" customFormat="false" ht="15" hidden="false" customHeight="false" outlineLevel="0" collapsed="false">
      <c r="A428" s="21" t="str">
        <f aca="false">IF(B428&lt;&gt;"",TEXT(ROW()-1,"000"),"")</f>
        <v/>
      </c>
      <c r="B428" s="25"/>
      <c r="C428" s="26" t="str">
        <f aca="false">IF(B428&lt;&gt;"",TEXT(B428,"MMMM YYYY"),"")</f>
        <v/>
      </c>
      <c r="D428" s="21"/>
      <c r="E428" s="27"/>
      <c r="F428" s="27"/>
      <c r="G428" s="27"/>
      <c r="H428" s="27"/>
      <c r="I428" s="21"/>
      <c r="J428" s="22"/>
      <c r="K428" s="22"/>
      <c r="L428" s="22"/>
      <c r="M428" s="22" t="str">
        <f aca="false">IF(J428="","",J428+IF(K428="",0,K428)-IF(L428="",0,L428))</f>
        <v/>
      </c>
      <c r="N428" s="27"/>
      <c r="O428" s="22" t="str">
        <f aca="false">IF(M428="","",M428*0.5)</f>
        <v/>
      </c>
      <c r="P428" s="22"/>
      <c r="Q428" s="22" t="str">
        <f aca="false">IF(M428="","",M428-IF(P428="",0,P428))</f>
        <v/>
      </c>
      <c r="R428" s="21" t="str">
        <f aca="false">IF(M428="","",IF(Q428&lt;=0,"✓ PAID","OUTSTANDING"))</f>
        <v/>
      </c>
      <c r="S428" s="28"/>
      <c r="T428" s="29" t="str">
        <f aca="false">IF(S428="Yes",IF(B428&gt;=DATE(2025,6,1),200,100),"")</f>
        <v/>
      </c>
      <c r="U428" s="27"/>
      <c r="V428" s="21"/>
    </row>
    <row r="429" customFormat="false" ht="15" hidden="false" customHeight="false" outlineLevel="0" collapsed="false">
      <c r="A429" s="18" t="str">
        <f aca="false">IF(B429&lt;&gt;"",TEXT(ROW()-1,"000"),"")</f>
        <v/>
      </c>
      <c r="B429" s="30"/>
      <c r="C429" s="31" t="str">
        <f aca="false">IF(B429&lt;&gt;"",TEXT(B429,"MMMM YYYY"),"")</f>
        <v/>
      </c>
      <c r="D429" s="18"/>
      <c r="E429" s="32"/>
      <c r="F429" s="32"/>
      <c r="G429" s="32"/>
      <c r="H429" s="32"/>
      <c r="I429" s="18"/>
      <c r="J429" s="19"/>
      <c r="K429" s="19"/>
      <c r="L429" s="19"/>
      <c r="M429" s="19" t="str">
        <f aca="false">IF(J429="","",J429+IF(K429="",0,K429)-IF(L429="",0,L429))</f>
        <v/>
      </c>
      <c r="N429" s="32"/>
      <c r="O429" s="19" t="str">
        <f aca="false">IF(M429="","",M429*0.5)</f>
        <v/>
      </c>
      <c r="P429" s="19"/>
      <c r="Q429" s="19" t="str">
        <f aca="false">IF(M429="","",M429-IF(P429="",0,P429))</f>
        <v/>
      </c>
      <c r="R429" s="18" t="str">
        <f aca="false">IF(M429="","",IF(Q429&lt;=0,"✓ PAID","OUTSTANDING"))</f>
        <v/>
      </c>
      <c r="S429" s="33"/>
      <c r="T429" s="34" t="str">
        <f aca="false">IF(S429="Yes",IF(B429&gt;=DATE(2025,6,1),200,100),"")</f>
        <v/>
      </c>
      <c r="U429" s="32"/>
      <c r="V429" s="18"/>
    </row>
    <row r="430" customFormat="false" ht="15" hidden="false" customHeight="false" outlineLevel="0" collapsed="false">
      <c r="A430" s="21" t="str">
        <f aca="false">IF(B430&lt;&gt;"",TEXT(ROW()-1,"000"),"")</f>
        <v/>
      </c>
      <c r="B430" s="25"/>
      <c r="C430" s="26" t="str">
        <f aca="false">IF(B430&lt;&gt;"",TEXT(B430,"MMMM YYYY"),"")</f>
        <v/>
      </c>
      <c r="D430" s="21"/>
      <c r="E430" s="27"/>
      <c r="F430" s="27"/>
      <c r="G430" s="27"/>
      <c r="H430" s="27"/>
      <c r="I430" s="21"/>
      <c r="J430" s="22"/>
      <c r="K430" s="22"/>
      <c r="L430" s="22"/>
      <c r="M430" s="22" t="str">
        <f aca="false">IF(J430="","",J430+IF(K430="",0,K430)-IF(L430="",0,L430))</f>
        <v/>
      </c>
      <c r="N430" s="27"/>
      <c r="O430" s="22" t="str">
        <f aca="false">IF(M430="","",M430*0.5)</f>
        <v/>
      </c>
      <c r="P430" s="22"/>
      <c r="Q430" s="22" t="str">
        <f aca="false">IF(M430="","",M430-IF(P430="",0,P430))</f>
        <v/>
      </c>
      <c r="R430" s="21" t="str">
        <f aca="false">IF(M430="","",IF(Q430&lt;=0,"✓ PAID","OUTSTANDING"))</f>
        <v/>
      </c>
      <c r="S430" s="28"/>
      <c r="T430" s="29" t="str">
        <f aca="false">IF(S430="Yes",IF(B430&gt;=DATE(2025,6,1),200,100),"")</f>
        <v/>
      </c>
      <c r="U430" s="27"/>
      <c r="V430" s="21"/>
    </row>
    <row r="431" customFormat="false" ht="15" hidden="false" customHeight="false" outlineLevel="0" collapsed="false">
      <c r="A431" s="18" t="str">
        <f aca="false">IF(B431&lt;&gt;"",TEXT(ROW()-1,"000"),"")</f>
        <v/>
      </c>
      <c r="B431" s="30"/>
      <c r="C431" s="31" t="str">
        <f aca="false">IF(B431&lt;&gt;"",TEXT(B431,"MMMM YYYY"),"")</f>
        <v/>
      </c>
      <c r="D431" s="18"/>
      <c r="E431" s="32"/>
      <c r="F431" s="32"/>
      <c r="G431" s="32"/>
      <c r="H431" s="32"/>
      <c r="I431" s="18"/>
      <c r="J431" s="19"/>
      <c r="K431" s="19"/>
      <c r="L431" s="19"/>
      <c r="M431" s="19" t="str">
        <f aca="false">IF(J431="","",J431+IF(K431="",0,K431)-IF(L431="",0,L431))</f>
        <v/>
      </c>
      <c r="N431" s="32"/>
      <c r="O431" s="19" t="str">
        <f aca="false">IF(M431="","",M431*0.5)</f>
        <v/>
      </c>
      <c r="P431" s="19"/>
      <c r="Q431" s="19" t="str">
        <f aca="false">IF(M431="","",M431-IF(P431="",0,P431))</f>
        <v/>
      </c>
      <c r="R431" s="18" t="str">
        <f aca="false">IF(M431="","",IF(Q431&lt;=0,"✓ PAID","OUTSTANDING"))</f>
        <v/>
      </c>
      <c r="S431" s="33"/>
      <c r="T431" s="34" t="str">
        <f aca="false">IF(S431="Yes",IF(B431&gt;=DATE(2025,6,1),200,100),"")</f>
        <v/>
      </c>
      <c r="U431" s="32"/>
      <c r="V431" s="18"/>
    </row>
    <row r="432" customFormat="false" ht="15" hidden="false" customHeight="false" outlineLevel="0" collapsed="false">
      <c r="A432" s="21" t="str">
        <f aca="false">IF(B432&lt;&gt;"",TEXT(ROW()-1,"000"),"")</f>
        <v/>
      </c>
      <c r="B432" s="25"/>
      <c r="C432" s="26" t="str">
        <f aca="false">IF(B432&lt;&gt;"",TEXT(B432,"MMMM YYYY"),"")</f>
        <v/>
      </c>
      <c r="D432" s="21"/>
      <c r="E432" s="27"/>
      <c r="F432" s="27"/>
      <c r="G432" s="27"/>
      <c r="H432" s="27"/>
      <c r="I432" s="21"/>
      <c r="J432" s="22"/>
      <c r="K432" s="22"/>
      <c r="L432" s="22"/>
      <c r="M432" s="22" t="str">
        <f aca="false">IF(J432="","",J432+IF(K432="",0,K432)-IF(L432="",0,L432))</f>
        <v/>
      </c>
      <c r="N432" s="27"/>
      <c r="O432" s="22" t="str">
        <f aca="false">IF(M432="","",M432*0.5)</f>
        <v/>
      </c>
      <c r="P432" s="22"/>
      <c r="Q432" s="22" t="str">
        <f aca="false">IF(M432="","",M432-IF(P432="",0,P432))</f>
        <v/>
      </c>
      <c r="R432" s="21" t="str">
        <f aca="false">IF(M432="","",IF(Q432&lt;=0,"✓ PAID","OUTSTANDING"))</f>
        <v/>
      </c>
      <c r="S432" s="28"/>
      <c r="T432" s="29" t="str">
        <f aca="false">IF(S432="Yes",IF(B432&gt;=DATE(2025,6,1),200,100),"")</f>
        <v/>
      </c>
      <c r="U432" s="27"/>
      <c r="V432" s="21"/>
    </row>
    <row r="433" customFormat="false" ht="15" hidden="false" customHeight="false" outlineLevel="0" collapsed="false">
      <c r="A433" s="18" t="str">
        <f aca="false">IF(B433&lt;&gt;"",TEXT(ROW()-1,"000"),"")</f>
        <v/>
      </c>
      <c r="B433" s="30"/>
      <c r="C433" s="31" t="str">
        <f aca="false">IF(B433&lt;&gt;"",TEXT(B433,"MMMM YYYY"),"")</f>
        <v/>
      </c>
      <c r="D433" s="18"/>
      <c r="E433" s="32"/>
      <c r="F433" s="32"/>
      <c r="G433" s="32"/>
      <c r="H433" s="32"/>
      <c r="I433" s="18"/>
      <c r="J433" s="19"/>
      <c r="K433" s="19"/>
      <c r="L433" s="19"/>
      <c r="M433" s="19" t="str">
        <f aca="false">IF(J433="","",J433+IF(K433="",0,K433)-IF(L433="",0,L433))</f>
        <v/>
      </c>
      <c r="N433" s="32"/>
      <c r="O433" s="19" t="str">
        <f aca="false">IF(M433="","",M433*0.5)</f>
        <v/>
      </c>
      <c r="P433" s="19"/>
      <c r="Q433" s="19" t="str">
        <f aca="false">IF(M433="","",M433-IF(P433="",0,P433))</f>
        <v/>
      </c>
      <c r="R433" s="18" t="str">
        <f aca="false">IF(M433="","",IF(Q433&lt;=0,"✓ PAID","OUTSTANDING"))</f>
        <v/>
      </c>
      <c r="S433" s="33"/>
      <c r="T433" s="34" t="str">
        <f aca="false">IF(S433="Yes",IF(B433&gt;=DATE(2025,6,1),200,100),"")</f>
        <v/>
      </c>
      <c r="U433" s="32"/>
      <c r="V433" s="18"/>
    </row>
    <row r="434" customFormat="false" ht="15" hidden="false" customHeight="false" outlineLevel="0" collapsed="false">
      <c r="A434" s="21" t="str">
        <f aca="false">IF(B434&lt;&gt;"",TEXT(ROW()-1,"000"),"")</f>
        <v/>
      </c>
      <c r="B434" s="25"/>
      <c r="C434" s="26" t="str">
        <f aca="false">IF(B434&lt;&gt;"",TEXT(B434,"MMMM YYYY"),"")</f>
        <v/>
      </c>
      <c r="D434" s="21"/>
      <c r="E434" s="27"/>
      <c r="F434" s="27"/>
      <c r="G434" s="27"/>
      <c r="H434" s="27"/>
      <c r="I434" s="21"/>
      <c r="J434" s="22"/>
      <c r="K434" s="22"/>
      <c r="L434" s="22"/>
      <c r="M434" s="22" t="str">
        <f aca="false">IF(J434="","",J434+IF(K434="",0,K434)-IF(L434="",0,L434))</f>
        <v/>
      </c>
      <c r="N434" s="27"/>
      <c r="O434" s="22" t="str">
        <f aca="false">IF(M434="","",M434*0.5)</f>
        <v/>
      </c>
      <c r="P434" s="22"/>
      <c r="Q434" s="22" t="str">
        <f aca="false">IF(M434="","",M434-IF(P434="",0,P434))</f>
        <v/>
      </c>
      <c r="R434" s="21" t="str">
        <f aca="false">IF(M434="","",IF(Q434&lt;=0,"✓ PAID","OUTSTANDING"))</f>
        <v/>
      </c>
      <c r="S434" s="28"/>
      <c r="T434" s="29" t="str">
        <f aca="false">IF(S434="Yes",IF(B434&gt;=DATE(2025,6,1),200,100),"")</f>
        <v/>
      </c>
      <c r="U434" s="27"/>
      <c r="V434" s="21"/>
    </row>
    <row r="435" customFormat="false" ht="15" hidden="false" customHeight="false" outlineLevel="0" collapsed="false">
      <c r="A435" s="18" t="str">
        <f aca="false">IF(B435&lt;&gt;"",TEXT(ROW()-1,"000"),"")</f>
        <v/>
      </c>
      <c r="B435" s="30"/>
      <c r="C435" s="31" t="str">
        <f aca="false">IF(B435&lt;&gt;"",TEXT(B435,"MMMM YYYY"),"")</f>
        <v/>
      </c>
      <c r="D435" s="18"/>
      <c r="E435" s="32"/>
      <c r="F435" s="32"/>
      <c r="G435" s="32"/>
      <c r="H435" s="32"/>
      <c r="I435" s="18"/>
      <c r="J435" s="19"/>
      <c r="K435" s="19"/>
      <c r="L435" s="19"/>
      <c r="M435" s="19" t="str">
        <f aca="false">IF(J435="","",J435+IF(K435="",0,K435)-IF(L435="",0,L435))</f>
        <v/>
      </c>
      <c r="N435" s="32"/>
      <c r="O435" s="19" t="str">
        <f aca="false">IF(M435="","",M435*0.5)</f>
        <v/>
      </c>
      <c r="P435" s="19"/>
      <c r="Q435" s="19" t="str">
        <f aca="false">IF(M435="","",M435-IF(P435="",0,P435))</f>
        <v/>
      </c>
      <c r="R435" s="18" t="str">
        <f aca="false">IF(M435="","",IF(Q435&lt;=0,"✓ PAID","OUTSTANDING"))</f>
        <v/>
      </c>
      <c r="S435" s="33"/>
      <c r="T435" s="34" t="str">
        <f aca="false">IF(S435="Yes",IF(B435&gt;=DATE(2025,6,1),200,100),"")</f>
        <v/>
      </c>
      <c r="U435" s="32"/>
      <c r="V435" s="18"/>
    </row>
    <row r="436" customFormat="false" ht="15" hidden="false" customHeight="false" outlineLevel="0" collapsed="false">
      <c r="A436" s="21" t="str">
        <f aca="false">IF(B436&lt;&gt;"",TEXT(ROW()-1,"000"),"")</f>
        <v/>
      </c>
      <c r="B436" s="25"/>
      <c r="C436" s="26" t="str">
        <f aca="false">IF(B436&lt;&gt;"",TEXT(B436,"MMMM YYYY"),"")</f>
        <v/>
      </c>
      <c r="D436" s="21"/>
      <c r="E436" s="27"/>
      <c r="F436" s="27"/>
      <c r="G436" s="27"/>
      <c r="H436" s="27"/>
      <c r="I436" s="21"/>
      <c r="J436" s="22"/>
      <c r="K436" s="22"/>
      <c r="L436" s="22"/>
      <c r="M436" s="22" t="str">
        <f aca="false">IF(J436="","",J436+IF(K436="",0,K436)-IF(L436="",0,L436))</f>
        <v/>
      </c>
      <c r="N436" s="27"/>
      <c r="O436" s="22" t="str">
        <f aca="false">IF(M436="","",M436*0.5)</f>
        <v/>
      </c>
      <c r="P436" s="22"/>
      <c r="Q436" s="22" t="str">
        <f aca="false">IF(M436="","",M436-IF(P436="",0,P436))</f>
        <v/>
      </c>
      <c r="R436" s="21" t="str">
        <f aca="false">IF(M436="","",IF(Q436&lt;=0,"✓ PAID","OUTSTANDING"))</f>
        <v/>
      </c>
      <c r="S436" s="28"/>
      <c r="T436" s="29" t="str">
        <f aca="false">IF(S436="Yes",IF(B436&gt;=DATE(2025,6,1),200,100),"")</f>
        <v/>
      </c>
      <c r="U436" s="27"/>
      <c r="V436" s="21"/>
    </row>
    <row r="437" customFormat="false" ht="15" hidden="false" customHeight="false" outlineLevel="0" collapsed="false">
      <c r="A437" s="18" t="str">
        <f aca="false">IF(B437&lt;&gt;"",TEXT(ROW()-1,"000"),"")</f>
        <v/>
      </c>
      <c r="B437" s="30"/>
      <c r="C437" s="31" t="str">
        <f aca="false">IF(B437&lt;&gt;"",TEXT(B437,"MMMM YYYY"),"")</f>
        <v/>
      </c>
      <c r="D437" s="18"/>
      <c r="E437" s="32"/>
      <c r="F437" s="32"/>
      <c r="G437" s="32"/>
      <c r="H437" s="32"/>
      <c r="I437" s="18"/>
      <c r="J437" s="19"/>
      <c r="K437" s="19"/>
      <c r="L437" s="19"/>
      <c r="M437" s="19" t="str">
        <f aca="false">IF(J437="","",J437+IF(K437="",0,K437)-IF(L437="",0,L437))</f>
        <v/>
      </c>
      <c r="N437" s="32"/>
      <c r="O437" s="19" t="str">
        <f aca="false">IF(M437="","",M437*0.5)</f>
        <v/>
      </c>
      <c r="P437" s="19"/>
      <c r="Q437" s="19" t="str">
        <f aca="false">IF(M437="","",M437-IF(P437="",0,P437))</f>
        <v/>
      </c>
      <c r="R437" s="18" t="str">
        <f aca="false">IF(M437="","",IF(Q437&lt;=0,"✓ PAID","OUTSTANDING"))</f>
        <v/>
      </c>
      <c r="S437" s="33"/>
      <c r="T437" s="34" t="str">
        <f aca="false">IF(S437="Yes",IF(B437&gt;=DATE(2025,6,1),200,100),"")</f>
        <v/>
      </c>
      <c r="U437" s="32"/>
      <c r="V437" s="18"/>
    </row>
    <row r="438" customFormat="false" ht="15" hidden="false" customHeight="false" outlineLevel="0" collapsed="false">
      <c r="A438" s="21" t="str">
        <f aca="false">IF(B438&lt;&gt;"",TEXT(ROW()-1,"000"),"")</f>
        <v/>
      </c>
      <c r="B438" s="25"/>
      <c r="C438" s="26" t="str">
        <f aca="false">IF(B438&lt;&gt;"",TEXT(B438,"MMMM YYYY"),"")</f>
        <v/>
      </c>
      <c r="D438" s="21"/>
      <c r="E438" s="27"/>
      <c r="F438" s="27"/>
      <c r="G438" s="27"/>
      <c r="H438" s="27"/>
      <c r="I438" s="21"/>
      <c r="J438" s="22"/>
      <c r="K438" s="22"/>
      <c r="L438" s="22"/>
      <c r="M438" s="22" t="str">
        <f aca="false">IF(J438="","",J438+IF(K438="",0,K438)-IF(L438="",0,L438))</f>
        <v/>
      </c>
      <c r="N438" s="27"/>
      <c r="O438" s="22" t="str">
        <f aca="false">IF(M438="","",M438*0.5)</f>
        <v/>
      </c>
      <c r="P438" s="22"/>
      <c r="Q438" s="22" t="str">
        <f aca="false">IF(M438="","",M438-IF(P438="",0,P438))</f>
        <v/>
      </c>
      <c r="R438" s="21" t="str">
        <f aca="false">IF(M438="","",IF(Q438&lt;=0,"✓ PAID","OUTSTANDING"))</f>
        <v/>
      </c>
      <c r="S438" s="28"/>
      <c r="T438" s="29" t="str">
        <f aca="false">IF(S438="Yes",IF(B438&gt;=DATE(2025,6,1),200,100),"")</f>
        <v/>
      </c>
      <c r="U438" s="27"/>
      <c r="V438" s="21"/>
    </row>
    <row r="439" customFormat="false" ht="15" hidden="false" customHeight="false" outlineLevel="0" collapsed="false">
      <c r="A439" s="18" t="str">
        <f aca="false">IF(B439&lt;&gt;"",TEXT(ROW()-1,"000"),"")</f>
        <v/>
      </c>
      <c r="B439" s="30"/>
      <c r="C439" s="31" t="str">
        <f aca="false">IF(B439&lt;&gt;"",TEXT(B439,"MMMM YYYY"),"")</f>
        <v/>
      </c>
      <c r="D439" s="18"/>
      <c r="E439" s="32"/>
      <c r="F439" s="32"/>
      <c r="G439" s="32"/>
      <c r="H439" s="32"/>
      <c r="I439" s="18"/>
      <c r="J439" s="19"/>
      <c r="K439" s="19"/>
      <c r="L439" s="19"/>
      <c r="M439" s="19" t="str">
        <f aca="false">IF(J439="","",J439+IF(K439="",0,K439)-IF(L439="",0,L439))</f>
        <v/>
      </c>
      <c r="N439" s="32"/>
      <c r="O439" s="19" t="str">
        <f aca="false">IF(M439="","",M439*0.5)</f>
        <v/>
      </c>
      <c r="P439" s="19"/>
      <c r="Q439" s="19" t="str">
        <f aca="false">IF(M439="","",M439-IF(P439="",0,P439))</f>
        <v/>
      </c>
      <c r="R439" s="18" t="str">
        <f aca="false">IF(M439="","",IF(Q439&lt;=0,"✓ PAID","OUTSTANDING"))</f>
        <v/>
      </c>
      <c r="S439" s="33"/>
      <c r="T439" s="34" t="str">
        <f aca="false">IF(S439="Yes",IF(B439&gt;=DATE(2025,6,1),200,100),"")</f>
        <v/>
      </c>
      <c r="U439" s="32"/>
      <c r="V439" s="18"/>
    </row>
    <row r="440" customFormat="false" ht="15" hidden="false" customHeight="false" outlineLevel="0" collapsed="false">
      <c r="A440" s="21" t="str">
        <f aca="false">IF(B440&lt;&gt;"",TEXT(ROW()-1,"000"),"")</f>
        <v/>
      </c>
      <c r="B440" s="25"/>
      <c r="C440" s="26" t="str">
        <f aca="false">IF(B440&lt;&gt;"",TEXT(B440,"MMMM YYYY"),"")</f>
        <v/>
      </c>
      <c r="D440" s="21"/>
      <c r="E440" s="27"/>
      <c r="F440" s="27"/>
      <c r="G440" s="27"/>
      <c r="H440" s="27"/>
      <c r="I440" s="21"/>
      <c r="J440" s="22"/>
      <c r="K440" s="22"/>
      <c r="L440" s="22"/>
      <c r="M440" s="22" t="str">
        <f aca="false">IF(J440="","",J440+IF(K440="",0,K440)-IF(L440="",0,L440))</f>
        <v/>
      </c>
      <c r="N440" s="27"/>
      <c r="O440" s="22" t="str">
        <f aca="false">IF(M440="","",M440*0.5)</f>
        <v/>
      </c>
      <c r="P440" s="22"/>
      <c r="Q440" s="22" t="str">
        <f aca="false">IF(M440="","",M440-IF(P440="",0,P440))</f>
        <v/>
      </c>
      <c r="R440" s="21" t="str">
        <f aca="false">IF(M440="","",IF(Q440&lt;=0,"✓ PAID","OUTSTANDING"))</f>
        <v/>
      </c>
      <c r="S440" s="28"/>
      <c r="T440" s="29" t="str">
        <f aca="false">IF(S440="Yes",IF(B440&gt;=DATE(2025,6,1),200,100),"")</f>
        <v/>
      </c>
      <c r="U440" s="27"/>
      <c r="V440" s="21"/>
    </row>
    <row r="441" customFormat="false" ht="15" hidden="false" customHeight="false" outlineLevel="0" collapsed="false">
      <c r="A441" s="18" t="str">
        <f aca="false">IF(B441&lt;&gt;"",TEXT(ROW()-1,"000"),"")</f>
        <v/>
      </c>
      <c r="B441" s="30"/>
      <c r="C441" s="31" t="str">
        <f aca="false">IF(B441&lt;&gt;"",TEXT(B441,"MMMM YYYY"),"")</f>
        <v/>
      </c>
      <c r="D441" s="18"/>
      <c r="E441" s="32"/>
      <c r="F441" s="32"/>
      <c r="G441" s="32"/>
      <c r="H441" s="32"/>
      <c r="I441" s="18"/>
      <c r="J441" s="19"/>
      <c r="K441" s="19"/>
      <c r="L441" s="19"/>
      <c r="M441" s="19" t="str">
        <f aca="false">IF(J441="","",J441+IF(K441="",0,K441)-IF(L441="",0,L441))</f>
        <v/>
      </c>
      <c r="N441" s="32"/>
      <c r="O441" s="19" t="str">
        <f aca="false">IF(M441="","",M441*0.5)</f>
        <v/>
      </c>
      <c r="P441" s="19"/>
      <c r="Q441" s="19" t="str">
        <f aca="false">IF(M441="","",M441-IF(P441="",0,P441))</f>
        <v/>
      </c>
      <c r="R441" s="18" t="str">
        <f aca="false">IF(M441="","",IF(Q441&lt;=0,"✓ PAID","OUTSTANDING"))</f>
        <v/>
      </c>
      <c r="S441" s="33"/>
      <c r="T441" s="34" t="str">
        <f aca="false">IF(S441="Yes",IF(B441&gt;=DATE(2025,6,1),200,100),"")</f>
        <v/>
      </c>
      <c r="U441" s="32"/>
      <c r="V441" s="18"/>
    </row>
    <row r="442" customFormat="false" ht="15" hidden="false" customHeight="false" outlineLevel="0" collapsed="false">
      <c r="A442" s="21" t="str">
        <f aca="false">IF(B442&lt;&gt;"",TEXT(ROW()-1,"000"),"")</f>
        <v/>
      </c>
      <c r="B442" s="25"/>
      <c r="C442" s="26" t="str">
        <f aca="false">IF(B442&lt;&gt;"",TEXT(B442,"MMMM YYYY"),"")</f>
        <v/>
      </c>
      <c r="D442" s="21"/>
      <c r="E442" s="27"/>
      <c r="F442" s="27"/>
      <c r="G442" s="27"/>
      <c r="H442" s="27"/>
      <c r="I442" s="21"/>
      <c r="J442" s="22"/>
      <c r="K442" s="22"/>
      <c r="L442" s="22"/>
      <c r="M442" s="22" t="str">
        <f aca="false">IF(J442="","",J442+IF(K442="",0,K442)-IF(L442="",0,L442))</f>
        <v/>
      </c>
      <c r="N442" s="27"/>
      <c r="O442" s="22" t="str">
        <f aca="false">IF(M442="","",M442*0.5)</f>
        <v/>
      </c>
      <c r="P442" s="22"/>
      <c r="Q442" s="22" t="str">
        <f aca="false">IF(M442="","",M442-IF(P442="",0,P442))</f>
        <v/>
      </c>
      <c r="R442" s="21" t="str">
        <f aca="false">IF(M442="","",IF(Q442&lt;=0,"✓ PAID","OUTSTANDING"))</f>
        <v/>
      </c>
      <c r="S442" s="28"/>
      <c r="T442" s="29" t="str">
        <f aca="false">IF(S442="Yes",IF(B442&gt;=DATE(2025,6,1),200,100),"")</f>
        <v/>
      </c>
      <c r="U442" s="27"/>
      <c r="V442" s="21"/>
    </row>
    <row r="443" customFormat="false" ht="15" hidden="false" customHeight="false" outlineLevel="0" collapsed="false">
      <c r="A443" s="18" t="str">
        <f aca="false">IF(B443&lt;&gt;"",TEXT(ROW()-1,"000"),"")</f>
        <v/>
      </c>
      <c r="B443" s="30"/>
      <c r="C443" s="31" t="str">
        <f aca="false">IF(B443&lt;&gt;"",TEXT(B443,"MMMM YYYY"),"")</f>
        <v/>
      </c>
      <c r="D443" s="18"/>
      <c r="E443" s="32"/>
      <c r="F443" s="32"/>
      <c r="G443" s="32"/>
      <c r="H443" s="32"/>
      <c r="I443" s="18"/>
      <c r="J443" s="19"/>
      <c r="K443" s="19"/>
      <c r="L443" s="19"/>
      <c r="M443" s="19" t="str">
        <f aca="false">IF(J443="","",J443+IF(K443="",0,K443)-IF(L443="",0,L443))</f>
        <v/>
      </c>
      <c r="N443" s="32"/>
      <c r="O443" s="19" t="str">
        <f aca="false">IF(M443="","",M443*0.5)</f>
        <v/>
      </c>
      <c r="P443" s="19"/>
      <c r="Q443" s="19" t="str">
        <f aca="false">IF(M443="","",M443-IF(P443="",0,P443))</f>
        <v/>
      </c>
      <c r="R443" s="18" t="str">
        <f aca="false">IF(M443="","",IF(Q443&lt;=0,"✓ PAID","OUTSTANDING"))</f>
        <v/>
      </c>
      <c r="S443" s="33"/>
      <c r="T443" s="34" t="str">
        <f aca="false">IF(S443="Yes",IF(B443&gt;=DATE(2025,6,1),200,100),"")</f>
        <v/>
      </c>
      <c r="U443" s="32"/>
      <c r="V443" s="18"/>
    </row>
    <row r="444" customFormat="false" ht="15" hidden="false" customHeight="false" outlineLevel="0" collapsed="false">
      <c r="A444" s="21" t="str">
        <f aca="false">IF(B444&lt;&gt;"",TEXT(ROW()-1,"000"),"")</f>
        <v/>
      </c>
      <c r="B444" s="25"/>
      <c r="C444" s="26" t="str">
        <f aca="false">IF(B444&lt;&gt;"",TEXT(B444,"MMMM YYYY"),"")</f>
        <v/>
      </c>
      <c r="D444" s="21"/>
      <c r="E444" s="27"/>
      <c r="F444" s="27"/>
      <c r="G444" s="27"/>
      <c r="H444" s="27"/>
      <c r="I444" s="21"/>
      <c r="J444" s="22"/>
      <c r="K444" s="22"/>
      <c r="L444" s="22"/>
      <c r="M444" s="22" t="str">
        <f aca="false">IF(J444="","",J444+IF(K444="",0,K444)-IF(L444="",0,L444))</f>
        <v/>
      </c>
      <c r="N444" s="27"/>
      <c r="O444" s="22" t="str">
        <f aca="false">IF(M444="","",M444*0.5)</f>
        <v/>
      </c>
      <c r="P444" s="22"/>
      <c r="Q444" s="22" t="str">
        <f aca="false">IF(M444="","",M444-IF(P444="",0,P444))</f>
        <v/>
      </c>
      <c r="R444" s="21" t="str">
        <f aca="false">IF(M444="","",IF(Q444&lt;=0,"✓ PAID","OUTSTANDING"))</f>
        <v/>
      </c>
      <c r="S444" s="28"/>
      <c r="T444" s="29" t="str">
        <f aca="false">IF(S444="Yes",IF(B444&gt;=DATE(2025,6,1),200,100),"")</f>
        <v/>
      </c>
      <c r="U444" s="27"/>
      <c r="V444" s="21"/>
    </row>
    <row r="445" customFormat="false" ht="15" hidden="false" customHeight="false" outlineLevel="0" collapsed="false">
      <c r="A445" s="18" t="str">
        <f aca="false">IF(B445&lt;&gt;"",TEXT(ROW()-1,"000"),"")</f>
        <v/>
      </c>
      <c r="B445" s="30"/>
      <c r="C445" s="31" t="str">
        <f aca="false">IF(B445&lt;&gt;"",TEXT(B445,"MMMM YYYY"),"")</f>
        <v/>
      </c>
      <c r="D445" s="18"/>
      <c r="E445" s="32"/>
      <c r="F445" s="32"/>
      <c r="G445" s="32"/>
      <c r="H445" s="32"/>
      <c r="I445" s="18"/>
      <c r="J445" s="19"/>
      <c r="K445" s="19"/>
      <c r="L445" s="19"/>
      <c r="M445" s="19" t="str">
        <f aca="false">IF(J445="","",J445+IF(K445="",0,K445)-IF(L445="",0,L445))</f>
        <v/>
      </c>
      <c r="N445" s="32"/>
      <c r="O445" s="19" t="str">
        <f aca="false">IF(M445="","",M445*0.5)</f>
        <v/>
      </c>
      <c r="P445" s="19"/>
      <c r="Q445" s="19" t="str">
        <f aca="false">IF(M445="","",M445-IF(P445="",0,P445))</f>
        <v/>
      </c>
      <c r="R445" s="18" t="str">
        <f aca="false">IF(M445="","",IF(Q445&lt;=0,"✓ PAID","OUTSTANDING"))</f>
        <v/>
      </c>
      <c r="S445" s="33"/>
      <c r="T445" s="34" t="str">
        <f aca="false">IF(S445="Yes",IF(B445&gt;=DATE(2025,6,1),200,100),"")</f>
        <v/>
      </c>
      <c r="U445" s="32"/>
      <c r="V445" s="18"/>
    </row>
    <row r="446" customFormat="false" ht="15" hidden="false" customHeight="false" outlineLevel="0" collapsed="false">
      <c r="A446" s="21" t="str">
        <f aca="false">IF(B446&lt;&gt;"",TEXT(ROW()-1,"000"),"")</f>
        <v/>
      </c>
      <c r="B446" s="25"/>
      <c r="C446" s="26" t="str">
        <f aca="false">IF(B446&lt;&gt;"",TEXT(B446,"MMMM YYYY"),"")</f>
        <v/>
      </c>
      <c r="D446" s="21"/>
      <c r="E446" s="27"/>
      <c r="F446" s="27"/>
      <c r="G446" s="27"/>
      <c r="H446" s="27"/>
      <c r="I446" s="21"/>
      <c r="J446" s="22"/>
      <c r="K446" s="22"/>
      <c r="L446" s="22"/>
      <c r="M446" s="22" t="str">
        <f aca="false">IF(J446="","",J446+IF(K446="",0,K446)-IF(L446="",0,L446))</f>
        <v/>
      </c>
      <c r="N446" s="27"/>
      <c r="O446" s="22" t="str">
        <f aca="false">IF(M446="","",M446*0.5)</f>
        <v/>
      </c>
      <c r="P446" s="22"/>
      <c r="Q446" s="22" t="str">
        <f aca="false">IF(M446="","",M446-IF(P446="",0,P446))</f>
        <v/>
      </c>
      <c r="R446" s="21" t="str">
        <f aca="false">IF(M446="","",IF(Q446&lt;=0,"✓ PAID","OUTSTANDING"))</f>
        <v/>
      </c>
      <c r="S446" s="28"/>
      <c r="T446" s="29" t="str">
        <f aca="false">IF(S446="Yes",IF(B446&gt;=DATE(2025,6,1),200,100),"")</f>
        <v/>
      </c>
      <c r="U446" s="27"/>
      <c r="V446" s="21"/>
    </row>
    <row r="447" customFormat="false" ht="15" hidden="false" customHeight="false" outlineLevel="0" collapsed="false">
      <c r="A447" s="18" t="str">
        <f aca="false">IF(B447&lt;&gt;"",TEXT(ROW()-1,"000"),"")</f>
        <v/>
      </c>
      <c r="B447" s="30"/>
      <c r="C447" s="31" t="str">
        <f aca="false">IF(B447&lt;&gt;"",TEXT(B447,"MMMM YYYY"),"")</f>
        <v/>
      </c>
      <c r="D447" s="18"/>
      <c r="E447" s="32"/>
      <c r="F447" s="32"/>
      <c r="G447" s="32"/>
      <c r="H447" s="32"/>
      <c r="I447" s="18"/>
      <c r="J447" s="19"/>
      <c r="K447" s="19"/>
      <c r="L447" s="19"/>
      <c r="M447" s="19" t="str">
        <f aca="false">IF(J447="","",J447+IF(K447="",0,K447)-IF(L447="",0,L447))</f>
        <v/>
      </c>
      <c r="N447" s="32"/>
      <c r="O447" s="19" t="str">
        <f aca="false">IF(M447="","",M447*0.5)</f>
        <v/>
      </c>
      <c r="P447" s="19"/>
      <c r="Q447" s="19" t="str">
        <f aca="false">IF(M447="","",M447-IF(P447="",0,P447))</f>
        <v/>
      </c>
      <c r="R447" s="18" t="str">
        <f aca="false">IF(M447="","",IF(Q447&lt;=0,"✓ PAID","OUTSTANDING"))</f>
        <v/>
      </c>
      <c r="S447" s="33"/>
      <c r="T447" s="34" t="str">
        <f aca="false">IF(S447="Yes",IF(B447&gt;=DATE(2025,6,1),200,100),"")</f>
        <v/>
      </c>
      <c r="U447" s="32"/>
      <c r="V447" s="18"/>
    </row>
    <row r="448" customFormat="false" ht="15" hidden="false" customHeight="false" outlineLevel="0" collapsed="false">
      <c r="A448" s="21" t="str">
        <f aca="false">IF(B448&lt;&gt;"",TEXT(ROW()-1,"000"),"")</f>
        <v/>
      </c>
      <c r="B448" s="25"/>
      <c r="C448" s="26" t="str">
        <f aca="false">IF(B448&lt;&gt;"",TEXT(B448,"MMMM YYYY"),"")</f>
        <v/>
      </c>
      <c r="D448" s="21"/>
      <c r="E448" s="27"/>
      <c r="F448" s="27"/>
      <c r="G448" s="27"/>
      <c r="H448" s="27"/>
      <c r="I448" s="21"/>
      <c r="J448" s="22"/>
      <c r="K448" s="22"/>
      <c r="L448" s="22"/>
      <c r="M448" s="22" t="str">
        <f aca="false">IF(J448="","",J448+IF(K448="",0,K448)-IF(L448="",0,L448))</f>
        <v/>
      </c>
      <c r="N448" s="27"/>
      <c r="O448" s="22" t="str">
        <f aca="false">IF(M448="","",M448*0.5)</f>
        <v/>
      </c>
      <c r="P448" s="22"/>
      <c r="Q448" s="22" t="str">
        <f aca="false">IF(M448="","",M448-IF(P448="",0,P448))</f>
        <v/>
      </c>
      <c r="R448" s="21" t="str">
        <f aca="false">IF(M448="","",IF(Q448&lt;=0,"✓ PAID","OUTSTANDING"))</f>
        <v/>
      </c>
      <c r="S448" s="28"/>
      <c r="T448" s="29" t="str">
        <f aca="false">IF(S448="Yes",IF(B448&gt;=DATE(2025,6,1),200,100),"")</f>
        <v/>
      </c>
      <c r="U448" s="27"/>
      <c r="V448" s="21"/>
    </row>
    <row r="449" customFormat="false" ht="15" hidden="false" customHeight="false" outlineLevel="0" collapsed="false">
      <c r="A449" s="18" t="str">
        <f aca="false">IF(B449&lt;&gt;"",TEXT(ROW()-1,"000"),"")</f>
        <v/>
      </c>
      <c r="B449" s="30"/>
      <c r="C449" s="31" t="str">
        <f aca="false">IF(B449&lt;&gt;"",TEXT(B449,"MMMM YYYY"),"")</f>
        <v/>
      </c>
      <c r="D449" s="18"/>
      <c r="E449" s="32"/>
      <c r="F449" s="32"/>
      <c r="G449" s="32"/>
      <c r="H449" s="32"/>
      <c r="I449" s="18"/>
      <c r="J449" s="19"/>
      <c r="K449" s="19"/>
      <c r="L449" s="19"/>
      <c r="M449" s="19" t="str">
        <f aca="false">IF(J449="","",J449+IF(K449="",0,K449)-IF(L449="",0,L449))</f>
        <v/>
      </c>
      <c r="N449" s="32"/>
      <c r="O449" s="19" t="str">
        <f aca="false">IF(M449="","",M449*0.5)</f>
        <v/>
      </c>
      <c r="P449" s="19"/>
      <c r="Q449" s="19" t="str">
        <f aca="false">IF(M449="","",M449-IF(P449="",0,P449))</f>
        <v/>
      </c>
      <c r="R449" s="18" t="str">
        <f aca="false">IF(M449="","",IF(Q449&lt;=0,"✓ PAID","OUTSTANDING"))</f>
        <v/>
      </c>
      <c r="S449" s="33"/>
      <c r="T449" s="34" t="str">
        <f aca="false">IF(S449="Yes",IF(B449&gt;=DATE(2025,6,1),200,100),"")</f>
        <v/>
      </c>
      <c r="U449" s="32"/>
      <c r="V449" s="18"/>
    </row>
    <row r="450" customFormat="false" ht="15" hidden="false" customHeight="false" outlineLevel="0" collapsed="false">
      <c r="A450" s="21" t="str">
        <f aca="false">IF(B450&lt;&gt;"",TEXT(ROW()-1,"000"),"")</f>
        <v/>
      </c>
      <c r="B450" s="25"/>
      <c r="C450" s="26" t="str">
        <f aca="false">IF(B450&lt;&gt;"",TEXT(B450,"MMMM YYYY"),"")</f>
        <v/>
      </c>
      <c r="D450" s="21"/>
      <c r="E450" s="27"/>
      <c r="F450" s="27"/>
      <c r="G450" s="27"/>
      <c r="H450" s="27"/>
      <c r="I450" s="21"/>
      <c r="J450" s="22"/>
      <c r="K450" s="22"/>
      <c r="L450" s="22"/>
      <c r="M450" s="22" t="str">
        <f aca="false">IF(J450="","",J450+IF(K450="",0,K450)-IF(L450="",0,L450))</f>
        <v/>
      </c>
      <c r="N450" s="27"/>
      <c r="O450" s="22" t="str">
        <f aca="false">IF(M450="","",M450*0.5)</f>
        <v/>
      </c>
      <c r="P450" s="22"/>
      <c r="Q450" s="22" t="str">
        <f aca="false">IF(M450="","",M450-IF(P450="",0,P450))</f>
        <v/>
      </c>
      <c r="R450" s="21" t="str">
        <f aca="false">IF(M450="","",IF(Q450&lt;=0,"✓ PAID","OUTSTANDING"))</f>
        <v/>
      </c>
      <c r="S450" s="28"/>
      <c r="T450" s="29" t="str">
        <f aca="false">IF(S450="Yes",IF(B450&gt;=DATE(2025,6,1),200,100),"")</f>
        <v/>
      </c>
      <c r="U450" s="27"/>
      <c r="V450" s="21"/>
    </row>
    <row r="451" customFormat="false" ht="15" hidden="false" customHeight="false" outlineLevel="0" collapsed="false">
      <c r="A451" s="18" t="str">
        <f aca="false">IF(B451&lt;&gt;"",TEXT(ROW()-1,"000"),"")</f>
        <v/>
      </c>
      <c r="B451" s="30"/>
      <c r="C451" s="31" t="str">
        <f aca="false">IF(B451&lt;&gt;"",TEXT(B451,"MMMM YYYY"),"")</f>
        <v/>
      </c>
      <c r="D451" s="18"/>
      <c r="E451" s="32"/>
      <c r="F451" s="32"/>
      <c r="G451" s="32"/>
      <c r="H451" s="32"/>
      <c r="I451" s="18"/>
      <c r="J451" s="19"/>
      <c r="K451" s="19"/>
      <c r="L451" s="19"/>
      <c r="M451" s="19" t="str">
        <f aca="false">IF(J451="","",J451+IF(K451="",0,K451)-IF(L451="",0,L451))</f>
        <v/>
      </c>
      <c r="N451" s="32"/>
      <c r="O451" s="19" t="str">
        <f aca="false">IF(M451="","",M451*0.5)</f>
        <v/>
      </c>
      <c r="P451" s="19"/>
      <c r="Q451" s="19" t="str">
        <f aca="false">IF(M451="","",M451-IF(P451="",0,P451))</f>
        <v/>
      </c>
      <c r="R451" s="18" t="str">
        <f aca="false">IF(M451="","",IF(Q451&lt;=0,"✓ PAID","OUTSTANDING"))</f>
        <v/>
      </c>
      <c r="S451" s="33"/>
      <c r="T451" s="34" t="str">
        <f aca="false">IF(S451="Yes",IF(B451&gt;=DATE(2025,6,1),200,100),"")</f>
        <v/>
      </c>
      <c r="U451" s="32"/>
      <c r="V451" s="18"/>
    </row>
    <row r="452" customFormat="false" ht="15" hidden="false" customHeight="false" outlineLevel="0" collapsed="false">
      <c r="A452" s="21" t="str">
        <f aca="false">IF(B452&lt;&gt;"",TEXT(ROW()-1,"000"),"")</f>
        <v/>
      </c>
      <c r="B452" s="25"/>
      <c r="C452" s="26" t="str">
        <f aca="false">IF(B452&lt;&gt;"",TEXT(B452,"MMMM YYYY"),"")</f>
        <v/>
      </c>
      <c r="D452" s="21"/>
      <c r="E452" s="27"/>
      <c r="F452" s="27"/>
      <c r="G452" s="27"/>
      <c r="H452" s="27"/>
      <c r="I452" s="21"/>
      <c r="J452" s="22"/>
      <c r="K452" s="22"/>
      <c r="L452" s="22"/>
      <c r="M452" s="22" t="str">
        <f aca="false">IF(J452="","",J452+IF(K452="",0,K452)-IF(L452="",0,L452))</f>
        <v/>
      </c>
      <c r="N452" s="27"/>
      <c r="O452" s="22" t="str">
        <f aca="false">IF(M452="","",M452*0.5)</f>
        <v/>
      </c>
      <c r="P452" s="22"/>
      <c r="Q452" s="22" t="str">
        <f aca="false">IF(M452="","",M452-IF(P452="",0,P452))</f>
        <v/>
      </c>
      <c r="R452" s="21" t="str">
        <f aca="false">IF(M452="","",IF(Q452&lt;=0,"✓ PAID","OUTSTANDING"))</f>
        <v/>
      </c>
      <c r="S452" s="28"/>
      <c r="T452" s="29" t="str">
        <f aca="false">IF(S452="Yes",IF(B452&gt;=DATE(2025,6,1),200,100),"")</f>
        <v/>
      </c>
      <c r="U452" s="27"/>
      <c r="V452" s="21"/>
    </row>
    <row r="453" customFormat="false" ht="15" hidden="false" customHeight="false" outlineLevel="0" collapsed="false">
      <c r="A453" s="18" t="str">
        <f aca="false">IF(B453&lt;&gt;"",TEXT(ROW()-1,"000"),"")</f>
        <v/>
      </c>
      <c r="B453" s="30"/>
      <c r="C453" s="31" t="str">
        <f aca="false">IF(B453&lt;&gt;"",TEXT(B453,"MMMM YYYY"),"")</f>
        <v/>
      </c>
      <c r="D453" s="18"/>
      <c r="E453" s="32"/>
      <c r="F453" s="32"/>
      <c r="G453" s="32"/>
      <c r="H453" s="32"/>
      <c r="I453" s="18"/>
      <c r="J453" s="19"/>
      <c r="K453" s="19"/>
      <c r="L453" s="19"/>
      <c r="M453" s="19" t="str">
        <f aca="false">IF(J453="","",J453+IF(K453="",0,K453)-IF(L453="",0,L453))</f>
        <v/>
      </c>
      <c r="N453" s="32"/>
      <c r="O453" s="19" t="str">
        <f aca="false">IF(M453="","",M453*0.5)</f>
        <v/>
      </c>
      <c r="P453" s="19"/>
      <c r="Q453" s="19" t="str">
        <f aca="false">IF(M453="","",M453-IF(P453="",0,P453))</f>
        <v/>
      </c>
      <c r="R453" s="18" t="str">
        <f aca="false">IF(M453="","",IF(Q453&lt;=0,"✓ PAID","OUTSTANDING"))</f>
        <v/>
      </c>
      <c r="S453" s="33"/>
      <c r="T453" s="34" t="str">
        <f aca="false">IF(S453="Yes",IF(B453&gt;=DATE(2025,6,1),200,100),"")</f>
        <v/>
      </c>
      <c r="U453" s="32"/>
      <c r="V453" s="18"/>
    </row>
    <row r="454" customFormat="false" ht="15" hidden="false" customHeight="false" outlineLevel="0" collapsed="false">
      <c r="A454" s="21" t="str">
        <f aca="false">IF(B454&lt;&gt;"",TEXT(ROW()-1,"000"),"")</f>
        <v/>
      </c>
      <c r="B454" s="25"/>
      <c r="C454" s="26" t="str">
        <f aca="false">IF(B454&lt;&gt;"",TEXT(B454,"MMMM YYYY"),"")</f>
        <v/>
      </c>
      <c r="D454" s="21"/>
      <c r="E454" s="27"/>
      <c r="F454" s="27"/>
      <c r="G454" s="27"/>
      <c r="H454" s="27"/>
      <c r="I454" s="21"/>
      <c r="J454" s="22"/>
      <c r="K454" s="22"/>
      <c r="L454" s="22"/>
      <c r="M454" s="22" t="str">
        <f aca="false">IF(J454="","",J454+IF(K454="",0,K454)-IF(L454="",0,L454))</f>
        <v/>
      </c>
      <c r="N454" s="27"/>
      <c r="O454" s="22" t="str">
        <f aca="false">IF(M454="","",M454*0.5)</f>
        <v/>
      </c>
      <c r="P454" s="22"/>
      <c r="Q454" s="22" t="str">
        <f aca="false">IF(M454="","",M454-IF(P454="",0,P454))</f>
        <v/>
      </c>
      <c r="R454" s="21" t="str">
        <f aca="false">IF(M454="","",IF(Q454&lt;=0,"✓ PAID","OUTSTANDING"))</f>
        <v/>
      </c>
      <c r="S454" s="28"/>
      <c r="T454" s="29" t="str">
        <f aca="false">IF(S454="Yes",IF(B454&gt;=DATE(2025,6,1),200,100),"")</f>
        <v/>
      </c>
      <c r="U454" s="27"/>
      <c r="V454" s="21"/>
    </row>
    <row r="455" customFormat="false" ht="15" hidden="false" customHeight="false" outlineLevel="0" collapsed="false">
      <c r="A455" s="18" t="str">
        <f aca="false">IF(B455&lt;&gt;"",TEXT(ROW()-1,"000"),"")</f>
        <v/>
      </c>
      <c r="B455" s="30"/>
      <c r="C455" s="31" t="str">
        <f aca="false">IF(B455&lt;&gt;"",TEXT(B455,"MMMM YYYY"),"")</f>
        <v/>
      </c>
      <c r="D455" s="18"/>
      <c r="E455" s="32"/>
      <c r="F455" s="32"/>
      <c r="G455" s="32"/>
      <c r="H455" s="32"/>
      <c r="I455" s="18"/>
      <c r="J455" s="19"/>
      <c r="K455" s="19"/>
      <c r="L455" s="19"/>
      <c r="M455" s="19" t="str">
        <f aca="false">IF(J455="","",J455+IF(K455="",0,K455)-IF(L455="",0,L455))</f>
        <v/>
      </c>
      <c r="N455" s="32"/>
      <c r="O455" s="19" t="str">
        <f aca="false">IF(M455="","",M455*0.5)</f>
        <v/>
      </c>
      <c r="P455" s="19"/>
      <c r="Q455" s="19" t="str">
        <f aca="false">IF(M455="","",M455-IF(P455="",0,P455))</f>
        <v/>
      </c>
      <c r="R455" s="18" t="str">
        <f aca="false">IF(M455="","",IF(Q455&lt;=0,"✓ PAID","OUTSTANDING"))</f>
        <v/>
      </c>
      <c r="S455" s="33"/>
      <c r="T455" s="34" t="str">
        <f aca="false">IF(S455="Yes",IF(B455&gt;=DATE(2025,6,1),200,100),"")</f>
        <v/>
      </c>
      <c r="U455" s="32"/>
      <c r="V455" s="18"/>
    </row>
    <row r="456" customFormat="false" ht="15" hidden="false" customHeight="false" outlineLevel="0" collapsed="false">
      <c r="A456" s="21" t="str">
        <f aca="false">IF(B456&lt;&gt;"",TEXT(ROW()-1,"000"),"")</f>
        <v/>
      </c>
      <c r="B456" s="25"/>
      <c r="C456" s="26" t="str">
        <f aca="false">IF(B456&lt;&gt;"",TEXT(B456,"MMMM YYYY"),"")</f>
        <v/>
      </c>
      <c r="D456" s="21"/>
      <c r="E456" s="27"/>
      <c r="F456" s="27"/>
      <c r="G456" s="27"/>
      <c r="H456" s="27"/>
      <c r="I456" s="21"/>
      <c r="J456" s="22"/>
      <c r="K456" s="22"/>
      <c r="L456" s="22"/>
      <c r="M456" s="22" t="str">
        <f aca="false">IF(J456="","",J456+IF(K456="",0,K456)-IF(L456="",0,L456))</f>
        <v/>
      </c>
      <c r="N456" s="27"/>
      <c r="O456" s="22" t="str">
        <f aca="false">IF(M456="","",M456*0.5)</f>
        <v/>
      </c>
      <c r="P456" s="22"/>
      <c r="Q456" s="22" t="str">
        <f aca="false">IF(M456="","",M456-IF(P456="",0,P456))</f>
        <v/>
      </c>
      <c r="R456" s="21" t="str">
        <f aca="false">IF(M456="","",IF(Q456&lt;=0,"✓ PAID","OUTSTANDING"))</f>
        <v/>
      </c>
      <c r="S456" s="28"/>
      <c r="T456" s="29" t="str">
        <f aca="false">IF(S456="Yes",IF(B456&gt;=DATE(2025,6,1),200,100),"")</f>
        <v/>
      </c>
      <c r="U456" s="27"/>
      <c r="V456" s="21"/>
    </row>
    <row r="457" customFormat="false" ht="15" hidden="false" customHeight="false" outlineLevel="0" collapsed="false">
      <c r="A457" s="18" t="str">
        <f aca="false">IF(B457&lt;&gt;"",TEXT(ROW()-1,"000"),"")</f>
        <v/>
      </c>
      <c r="B457" s="30"/>
      <c r="C457" s="31" t="str">
        <f aca="false">IF(B457&lt;&gt;"",TEXT(B457,"MMMM YYYY"),"")</f>
        <v/>
      </c>
      <c r="D457" s="18"/>
      <c r="E457" s="32"/>
      <c r="F457" s="32"/>
      <c r="G457" s="32"/>
      <c r="H457" s="32"/>
      <c r="I457" s="18"/>
      <c r="J457" s="19"/>
      <c r="K457" s="19"/>
      <c r="L457" s="19"/>
      <c r="M457" s="19" t="str">
        <f aca="false">IF(J457="","",J457+IF(K457="",0,K457)-IF(L457="",0,L457))</f>
        <v/>
      </c>
      <c r="N457" s="32"/>
      <c r="O457" s="19" t="str">
        <f aca="false">IF(M457="","",M457*0.5)</f>
        <v/>
      </c>
      <c r="P457" s="19"/>
      <c r="Q457" s="19" t="str">
        <f aca="false">IF(M457="","",M457-IF(P457="",0,P457))</f>
        <v/>
      </c>
      <c r="R457" s="18" t="str">
        <f aca="false">IF(M457="","",IF(Q457&lt;=0,"✓ PAID","OUTSTANDING"))</f>
        <v/>
      </c>
      <c r="S457" s="33"/>
      <c r="T457" s="34" t="str">
        <f aca="false">IF(S457="Yes",IF(B457&gt;=DATE(2025,6,1),200,100),"")</f>
        <v/>
      </c>
      <c r="U457" s="32"/>
      <c r="V457" s="18"/>
    </row>
    <row r="458" customFormat="false" ht="15" hidden="false" customHeight="false" outlineLevel="0" collapsed="false">
      <c r="A458" s="21" t="str">
        <f aca="false">IF(B458&lt;&gt;"",TEXT(ROW()-1,"000"),"")</f>
        <v/>
      </c>
      <c r="B458" s="25"/>
      <c r="C458" s="26" t="str">
        <f aca="false">IF(B458&lt;&gt;"",TEXT(B458,"MMMM YYYY"),"")</f>
        <v/>
      </c>
      <c r="D458" s="21"/>
      <c r="E458" s="27"/>
      <c r="F458" s="27"/>
      <c r="G458" s="27"/>
      <c r="H458" s="27"/>
      <c r="I458" s="21"/>
      <c r="J458" s="22"/>
      <c r="K458" s="22"/>
      <c r="L458" s="22"/>
      <c r="M458" s="22" t="str">
        <f aca="false">IF(J458="","",J458+IF(K458="",0,K458)-IF(L458="",0,L458))</f>
        <v/>
      </c>
      <c r="N458" s="27"/>
      <c r="O458" s="22" t="str">
        <f aca="false">IF(M458="","",M458*0.5)</f>
        <v/>
      </c>
      <c r="P458" s="22"/>
      <c r="Q458" s="22" t="str">
        <f aca="false">IF(M458="","",M458-IF(P458="",0,P458))</f>
        <v/>
      </c>
      <c r="R458" s="21" t="str">
        <f aca="false">IF(M458="","",IF(Q458&lt;=0,"✓ PAID","OUTSTANDING"))</f>
        <v/>
      </c>
      <c r="S458" s="28"/>
      <c r="T458" s="29" t="str">
        <f aca="false">IF(S458="Yes",IF(B458&gt;=DATE(2025,6,1),200,100),"")</f>
        <v/>
      </c>
      <c r="U458" s="27"/>
      <c r="V458" s="21"/>
    </row>
    <row r="459" customFormat="false" ht="15" hidden="false" customHeight="false" outlineLevel="0" collapsed="false">
      <c r="A459" s="18" t="str">
        <f aca="false">IF(B459&lt;&gt;"",TEXT(ROW()-1,"000"),"")</f>
        <v/>
      </c>
      <c r="B459" s="30"/>
      <c r="C459" s="31" t="str">
        <f aca="false">IF(B459&lt;&gt;"",TEXT(B459,"MMMM YYYY"),"")</f>
        <v/>
      </c>
      <c r="D459" s="18"/>
      <c r="E459" s="32"/>
      <c r="F459" s="32"/>
      <c r="G459" s="32"/>
      <c r="H459" s="32"/>
      <c r="I459" s="18"/>
      <c r="J459" s="19"/>
      <c r="K459" s="19"/>
      <c r="L459" s="19"/>
      <c r="M459" s="19" t="str">
        <f aca="false">IF(J459="","",J459+IF(K459="",0,K459)-IF(L459="",0,L459))</f>
        <v/>
      </c>
      <c r="N459" s="32"/>
      <c r="O459" s="19" t="str">
        <f aca="false">IF(M459="","",M459*0.5)</f>
        <v/>
      </c>
      <c r="P459" s="19"/>
      <c r="Q459" s="19" t="str">
        <f aca="false">IF(M459="","",M459-IF(P459="",0,P459))</f>
        <v/>
      </c>
      <c r="R459" s="18" t="str">
        <f aca="false">IF(M459="","",IF(Q459&lt;=0,"✓ PAID","OUTSTANDING"))</f>
        <v/>
      </c>
      <c r="S459" s="33"/>
      <c r="T459" s="34" t="str">
        <f aca="false">IF(S459="Yes",IF(B459&gt;=DATE(2025,6,1),200,100),"")</f>
        <v/>
      </c>
      <c r="U459" s="32"/>
      <c r="V459" s="18"/>
    </row>
    <row r="460" customFormat="false" ht="15" hidden="false" customHeight="false" outlineLevel="0" collapsed="false">
      <c r="A460" s="21" t="str">
        <f aca="false">IF(B460&lt;&gt;"",TEXT(ROW()-1,"000"),"")</f>
        <v/>
      </c>
      <c r="B460" s="25"/>
      <c r="C460" s="26" t="str">
        <f aca="false">IF(B460&lt;&gt;"",TEXT(B460,"MMMM YYYY"),"")</f>
        <v/>
      </c>
      <c r="D460" s="21"/>
      <c r="E460" s="27"/>
      <c r="F460" s="27"/>
      <c r="G460" s="27"/>
      <c r="H460" s="27"/>
      <c r="I460" s="21"/>
      <c r="J460" s="22"/>
      <c r="K460" s="22"/>
      <c r="L460" s="22"/>
      <c r="M460" s="22" t="str">
        <f aca="false">IF(J460="","",J460+IF(K460="",0,K460)-IF(L460="",0,L460))</f>
        <v/>
      </c>
      <c r="N460" s="27"/>
      <c r="O460" s="22" t="str">
        <f aca="false">IF(M460="","",M460*0.5)</f>
        <v/>
      </c>
      <c r="P460" s="22"/>
      <c r="Q460" s="22" t="str">
        <f aca="false">IF(M460="","",M460-IF(P460="",0,P460))</f>
        <v/>
      </c>
      <c r="R460" s="21" t="str">
        <f aca="false">IF(M460="","",IF(Q460&lt;=0,"✓ PAID","OUTSTANDING"))</f>
        <v/>
      </c>
      <c r="S460" s="28"/>
      <c r="T460" s="29" t="str">
        <f aca="false">IF(S460="Yes",IF(B460&gt;=DATE(2025,6,1),200,100),"")</f>
        <v/>
      </c>
      <c r="U460" s="27"/>
      <c r="V460" s="21"/>
    </row>
    <row r="461" customFormat="false" ht="15" hidden="false" customHeight="false" outlineLevel="0" collapsed="false">
      <c r="A461" s="18" t="str">
        <f aca="false">IF(B461&lt;&gt;"",TEXT(ROW()-1,"000"),"")</f>
        <v/>
      </c>
      <c r="B461" s="30"/>
      <c r="C461" s="31" t="str">
        <f aca="false">IF(B461&lt;&gt;"",TEXT(B461,"MMMM YYYY"),"")</f>
        <v/>
      </c>
      <c r="D461" s="18"/>
      <c r="E461" s="32"/>
      <c r="F461" s="32"/>
      <c r="G461" s="32"/>
      <c r="H461" s="32"/>
      <c r="I461" s="18"/>
      <c r="J461" s="19"/>
      <c r="K461" s="19"/>
      <c r="L461" s="19"/>
      <c r="M461" s="19" t="str">
        <f aca="false">IF(J461="","",J461+IF(K461="",0,K461)-IF(L461="",0,L461))</f>
        <v/>
      </c>
      <c r="N461" s="32"/>
      <c r="O461" s="19" t="str">
        <f aca="false">IF(M461="","",M461*0.5)</f>
        <v/>
      </c>
      <c r="P461" s="19"/>
      <c r="Q461" s="19" t="str">
        <f aca="false">IF(M461="","",M461-IF(P461="",0,P461))</f>
        <v/>
      </c>
      <c r="R461" s="18" t="str">
        <f aca="false">IF(M461="","",IF(Q461&lt;=0,"✓ PAID","OUTSTANDING"))</f>
        <v/>
      </c>
      <c r="S461" s="33"/>
      <c r="T461" s="34" t="str">
        <f aca="false">IF(S461="Yes",IF(B461&gt;=DATE(2025,6,1),200,100),"")</f>
        <v/>
      </c>
      <c r="U461" s="32"/>
      <c r="V461" s="18"/>
    </row>
    <row r="462" customFormat="false" ht="15" hidden="false" customHeight="false" outlineLevel="0" collapsed="false">
      <c r="A462" s="21" t="str">
        <f aca="false">IF(B462&lt;&gt;"",TEXT(ROW()-1,"000"),"")</f>
        <v/>
      </c>
      <c r="B462" s="25"/>
      <c r="C462" s="26" t="str">
        <f aca="false">IF(B462&lt;&gt;"",TEXT(B462,"MMMM YYYY"),"")</f>
        <v/>
      </c>
      <c r="D462" s="21"/>
      <c r="E462" s="27"/>
      <c r="F462" s="27"/>
      <c r="G462" s="27"/>
      <c r="H462" s="27"/>
      <c r="I462" s="21"/>
      <c r="J462" s="22"/>
      <c r="K462" s="22"/>
      <c r="L462" s="22"/>
      <c r="M462" s="22" t="str">
        <f aca="false">IF(J462="","",J462+IF(K462="",0,K462)-IF(L462="",0,L462))</f>
        <v/>
      </c>
      <c r="N462" s="27"/>
      <c r="O462" s="22" t="str">
        <f aca="false">IF(M462="","",M462*0.5)</f>
        <v/>
      </c>
      <c r="P462" s="22"/>
      <c r="Q462" s="22" t="str">
        <f aca="false">IF(M462="","",M462-IF(P462="",0,P462))</f>
        <v/>
      </c>
      <c r="R462" s="21" t="str">
        <f aca="false">IF(M462="","",IF(Q462&lt;=0,"✓ PAID","OUTSTANDING"))</f>
        <v/>
      </c>
      <c r="S462" s="28"/>
      <c r="T462" s="29" t="str">
        <f aca="false">IF(S462="Yes",IF(B462&gt;=DATE(2025,6,1),200,100),"")</f>
        <v/>
      </c>
      <c r="U462" s="27"/>
      <c r="V462" s="21"/>
    </row>
    <row r="463" customFormat="false" ht="15" hidden="false" customHeight="false" outlineLevel="0" collapsed="false">
      <c r="A463" s="18" t="str">
        <f aca="false">IF(B463&lt;&gt;"",TEXT(ROW()-1,"000"),"")</f>
        <v/>
      </c>
      <c r="B463" s="30"/>
      <c r="C463" s="31" t="str">
        <f aca="false">IF(B463&lt;&gt;"",TEXT(B463,"MMMM YYYY"),"")</f>
        <v/>
      </c>
      <c r="D463" s="18"/>
      <c r="E463" s="32"/>
      <c r="F463" s="32"/>
      <c r="G463" s="32"/>
      <c r="H463" s="32"/>
      <c r="I463" s="18"/>
      <c r="J463" s="19"/>
      <c r="K463" s="19"/>
      <c r="L463" s="19"/>
      <c r="M463" s="19" t="str">
        <f aca="false">IF(J463="","",J463+IF(K463="",0,K463)-IF(L463="",0,L463))</f>
        <v/>
      </c>
      <c r="N463" s="32"/>
      <c r="O463" s="19" t="str">
        <f aca="false">IF(M463="","",M463*0.5)</f>
        <v/>
      </c>
      <c r="P463" s="19"/>
      <c r="Q463" s="19" t="str">
        <f aca="false">IF(M463="","",M463-IF(P463="",0,P463))</f>
        <v/>
      </c>
      <c r="R463" s="18" t="str">
        <f aca="false">IF(M463="","",IF(Q463&lt;=0,"✓ PAID","OUTSTANDING"))</f>
        <v/>
      </c>
      <c r="S463" s="33"/>
      <c r="T463" s="34" t="str">
        <f aca="false">IF(S463="Yes",IF(B463&gt;=DATE(2025,6,1),200,100),"")</f>
        <v/>
      </c>
      <c r="U463" s="32"/>
      <c r="V463" s="18"/>
    </row>
    <row r="464" customFormat="false" ht="15" hidden="false" customHeight="false" outlineLevel="0" collapsed="false">
      <c r="A464" s="21" t="str">
        <f aca="false">IF(B464&lt;&gt;"",TEXT(ROW()-1,"000"),"")</f>
        <v/>
      </c>
      <c r="B464" s="25"/>
      <c r="C464" s="26" t="str">
        <f aca="false">IF(B464&lt;&gt;"",TEXT(B464,"MMMM YYYY"),"")</f>
        <v/>
      </c>
      <c r="D464" s="21"/>
      <c r="E464" s="27"/>
      <c r="F464" s="27"/>
      <c r="G464" s="27"/>
      <c r="H464" s="27"/>
      <c r="I464" s="21"/>
      <c r="J464" s="22"/>
      <c r="K464" s="22"/>
      <c r="L464" s="22"/>
      <c r="M464" s="22" t="str">
        <f aca="false">IF(J464="","",J464+IF(K464="",0,K464)-IF(L464="",0,L464))</f>
        <v/>
      </c>
      <c r="N464" s="27"/>
      <c r="O464" s="22" t="str">
        <f aca="false">IF(M464="","",M464*0.5)</f>
        <v/>
      </c>
      <c r="P464" s="22"/>
      <c r="Q464" s="22" t="str">
        <f aca="false">IF(M464="","",M464-IF(P464="",0,P464))</f>
        <v/>
      </c>
      <c r="R464" s="21" t="str">
        <f aca="false">IF(M464="","",IF(Q464&lt;=0,"✓ PAID","OUTSTANDING"))</f>
        <v/>
      </c>
      <c r="S464" s="28"/>
      <c r="T464" s="29" t="str">
        <f aca="false">IF(S464="Yes",IF(B464&gt;=DATE(2025,6,1),200,100),"")</f>
        <v/>
      </c>
      <c r="U464" s="27"/>
      <c r="V464" s="21"/>
    </row>
    <row r="465" customFormat="false" ht="15" hidden="false" customHeight="false" outlineLevel="0" collapsed="false">
      <c r="A465" s="18" t="str">
        <f aca="false">IF(B465&lt;&gt;"",TEXT(ROW()-1,"000"),"")</f>
        <v/>
      </c>
      <c r="B465" s="30"/>
      <c r="C465" s="31" t="str">
        <f aca="false">IF(B465&lt;&gt;"",TEXT(B465,"MMMM YYYY"),"")</f>
        <v/>
      </c>
      <c r="D465" s="18"/>
      <c r="E465" s="32"/>
      <c r="F465" s="32"/>
      <c r="G465" s="32"/>
      <c r="H465" s="32"/>
      <c r="I465" s="18"/>
      <c r="J465" s="19"/>
      <c r="K465" s="19"/>
      <c r="L465" s="19"/>
      <c r="M465" s="19" t="str">
        <f aca="false">IF(J465="","",J465+IF(K465="",0,K465)-IF(L465="",0,L465))</f>
        <v/>
      </c>
      <c r="N465" s="32"/>
      <c r="O465" s="19" t="str">
        <f aca="false">IF(M465="","",M465*0.5)</f>
        <v/>
      </c>
      <c r="P465" s="19"/>
      <c r="Q465" s="19" t="str">
        <f aca="false">IF(M465="","",M465-IF(P465="",0,P465))</f>
        <v/>
      </c>
      <c r="R465" s="18" t="str">
        <f aca="false">IF(M465="","",IF(Q465&lt;=0,"✓ PAID","OUTSTANDING"))</f>
        <v/>
      </c>
      <c r="S465" s="33"/>
      <c r="T465" s="34" t="str">
        <f aca="false">IF(S465="Yes",IF(B465&gt;=DATE(2025,6,1),200,100),"")</f>
        <v/>
      </c>
      <c r="U465" s="32"/>
      <c r="V465" s="18"/>
    </row>
    <row r="466" customFormat="false" ht="15" hidden="false" customHeight="false" outlineLevel="0" collapsed="false">
      <c r="A466" s="21" t="str">
        <f aca="false">IF(B466&lt;&gt;"",TEXT(ROW()-1,"000"),"")</f>
        <v/>
      </c>
      <c r="B466" s="25"/>
      <c r="C466" s="26" t="str">
        <f aca="false">IF(B466&lt;&gt;"",TEXT(B466,"MMMM YYYY"),"")</f>
        <v/>
      </c>
      <c r="D466" s="21"/>
      <c r="E466" s="27"/>
      <c r="F466" s="27"/>
      <c r="G466" s="27"/>
      <c r="H466" s="27"/>
      <c r="I466" s="21"/>
      <c r="J466" s="22"/>
      <c r="K466" s="22"/>
      <c r="L466" s="22"/>
      <c r="M466" s="22" t="str">
        <f aca="false">IF(J466="","",J466+IF(K466="",0,K466)-IF(L466="",0,L466))</f>
        <v/>
      </c>
      <c r="N466" s="27"/>
      <c r="O466" s="22" t="str">
        <f aca="false">IF(M466="","",M466*0.5)</f>
        <v/>
      </c>
      <c r="P466" s="22"/>
      <c r="Q466" s="22" t="str">
        <f aca="false">IF(M466="","",M466-IF(P466="",0,P466))</f>
        <v/>
      </c>
      <c r="R466" s="21" t="str">
        <f aca="false">IF(M466="","",IF(Q466&lt;=0,"✓ PAID","OUTSTANDING"))</f>
        <v/>
      </c>
      <c r="S466" s="28"/>
      <c r="T466" s="29" t="str">
        <f aca="false">IF(S466="Yes",IF(B466&gt;=DATE(2025,6,1),200,100),"")</f>
        <v/>
      </c>
      <c r="U466" s="27"/>
      <c r="V466" s="21"/>
    </row>
    <row r="467" customFormat="false" ht="15" hidden="false" customHeight="false" outlineLevel="0" collapsed="false">
      <c r="A467" s="18" t="str">
        <f aca="false">IF(B467&lt;&gt;"",TEXT(ROW()-1,"000"),"")</f>
        <v/>
      </c>
      <c r="B467" s="30"/>
      <c r="C467" s="31" t="str">
        <f aca="false">IF(B467&lt;&gt;"",TEXT(B467,"MMMM YYYY"),"")</f>
        <v/>
      </c>
      <c r="D467" s="18"/>
      <c r="E467" s="32"/>
      <c r="F467" s="32"/>
      <c r="G467" s="32"/>
      <c r="H467" s="32"/>
      <c r="I467" s="18"/>
      <c r="J467" s="19"/>
      <c r="K467" s="19"/>
      <c r="L467" s="19"/>
      <c r="M467" s="19" t="str">
        <f aca="false">IF(J467="","",J467+IF(K467="",0,K467)-IF(L467="",0,L467))</f>
        <v/>
      </c>
      <c r="N467" s="32"/>
      <c r="O467" s="19" t="str">
        <f aca="false">IF(M467="","",M467*0.5)</f>
        <v/>
      </c>
      <c r="P467" s="19"/>
      <c r="Q467" s="19" t="str">
        <f aca="false">IF(M467="","",M467-IF(P467="",0,P467))</f>
        <v/>
      </c>
      <c r="R467" s="18" t="str">
        <f aca="false">IF(M467="","",IF(Q467&lt;=0,"✓ PAID","OUTSTANDING"))</f>
        <v/>
      </c>
      <c r="S467" s="33"/>
      <c r="T467" s="34" t="str">
        <f aca="false">IF(S467="Yes",IF(B467&gt;=DATE(2025,6,1),200,100),"")</f>
        <v/>
      </c>
      <c r="U467" s="32"/>
      <c r="V467" s="18"/>
    </row>
    <row r="468" customFormat="false" ht="15" hidden="false" customHeight="false" outlineLevel="0" collapsed="false">
      <c r="A468" s="21" t="str">
        <f aca="false">IF(B468&lt;&gt;"",TEXT(ROW()-1,"000"),"")</f>
        <v/>
      </c>
      <c r="B468" s="25"/>
      <c r="C468" s="26" t="str">
        <f aca="false">IF(B468&lt;&gt;"",TEXT(B468,"MMMM YYYY"),"")</f>
        <v/>
      </c>
      <c r="D468" s="21"/>
      <c r="E468" s="27"/>
      <c r="F468" s="27"/>
      <c r="G468" s="27"/>
      <c r="H468" s="27"/>
      <c r="I468" s="21"/>
      <c r="J468" s="22"/>
      <c r="K468" s="22"/>
      <c r="L468" s="22"/>
      <c r="M468" s="22" t="str">
        <f aca="false">IF(J468="","",J468+IF(K468="",0,K468)-IF(L468="",0,L468))</f>
        <v/>
      </c>
      <c r="N468" s="27"/>
      <c r="O468" s="22" t="str">
        <f aca="false">IF(M468="","",M468*0.5)</f>
        <v/>
      </c>
      <c r="P468" s="22"/>
      <c r="Q468" s="22" t="str">
        <f aca="false">IF(M468="","",M468-IF(P468="",0,P468))</f>
        <v/>
      </c>
      <c r="R468" s="21" t="str">
        <f aca="false">IF(M468="","",IF(Q468&lt;=0,"✓ PAID","OUTSTANDING"))</f>
        <v/>
      </c>
      <c r="S468" s="28"/>
      <c r="T468" s="29" t="str">
        <f aca="false">IF(S468="Yes",IF(B468&gt;=DATE(2025,6,1),200,100),"")</f>
        <v/>
      </c>
      <c r="U468" s="27"/>
      <c r="V468" s="21"/>
    </row>
    <row r="469" customFormat="false" ht="15" hidden="false" customHeight="false" outlineLevel="0" collapsed="false">
      <c r="A469" s="18" t="str">
        <f aca="false">IF(B469&lt;&gt;"",TEXT(ROW()-1,"000"),"")</f>
        <v/>
      </c>
      <c r="B469" s="30"/>
      <c r="C469" s="31" t="str">
        <f aca="false">IF(B469&lt;&gt;"",TEXT(B469,"MMMM YYYY"),"")</f>
        <v/>
      </c>
      <c r="D469" s="18"/>
      <c r="E469" s="32"/>
      <c r="F469" s="32"/>
      <c r="G469" s="32"/>
      <c r="H469" s="32"/>
      <c r="I469" s="18"/>
      <c r="J469" s="19"/>
      <c r="K469" s="19"/>
      <c r="L469" s="19"/>
      <c r="M469" s="19" t="str">
        <f aca="false">IF(J469="","",J469+IF(K469="",0,K469)-IF(L469="",0,L469))</f>
        <v/>
      </c>
      <c r="N469" s="32"/>
      <c r="O469" s="19" t="str">
        <f aca="false">IF(M469="","",M469*0.5)</f>
        <v/>
      </c>
      <c r="P469" s="19"/>
      <c r="Q469" s="19" t="str">
        <f aca="false">IF(M469="","",M469-IF(P469="",0,P469))</f>
        <v/>
      </c>
      <c r="R469" s="18" t="str">
        <f aca="false">IF(M469="","",IF(Q469&lt;=0,"✓ PAID","OUTSTANDING"))</f>
        <v/>
      </c>
      <c r="S469" s="33"/>
      <c r="T469" s="34" t="str">
        <f aca="false">IF(S469="Yes",IF(B469&gt;=DATE(2025,6,1),200,100),"")</f>
        <v/>
      </c>
      <c r="U469" s="32"/>
      <c r="V469" s="18"/>
    </row>
    <row r="470" customFormat="false" ht="15" hidden="false" customHeight="false" outlineLevel="0" collapsed="false">
      <c r="A470" s="21" t="str">
        <f aca="false">IF(B470&lt;&gt;"",TEXT(ROW()-1,"000"),"")</f>
        <v/>
      </c>
      <c r="B470" s="25"/>
      <c r="C470" s="26" t="str">
        <f aca="false">IF(B470&lt;&gt;"",TEXT(B470,"MMMM YYYY"),"")</f>
        <v/>
      </c>
      <c r="D470" s="21"/>
      <c r="E470" s="27"/>
      <c r="F470" s="27"/>
      <c r="G470" s="27"/>
      <c r="H470" s="27"/>
      <c r="I470" s="21"/>
      <c r="J470" s="22"/>
      <c r="K470" s="22"/>
      <c r="L470" s="22"/>
      <c r="M470" s="22" t="str">
        <f aca="false">IF(J470="","",J470+IF(K470="",0,K470)-IF(L470="",0,L470))</f>
        <v/>
      </c>
      <c r="N470" s="27"/>
      <c r="O470" s="22" t="str">
        <f aca="false">IF(M470="","",M470*0.5)</f>
        <v/>
      </c>
      <c r="P470" s="22"/>
      <c r="Q470" s="22" t="str">
        <f aca="false">IF(M470="","",M470-IF(P470="",0,P470))</f>
        <v/>
      </c>
      <c r="R470" s="21" t="str">
        <f aca="false">IF(M470="","",IF(Q470&lt;=0,"✓ PAID","OUTSTANDING"))</f>
        <v/>
      </c>
      <c r="S470" s="28"/>
      <c r="T470" s="29" t="str">
        <f aca="false">IF(S470="Yes",IF(B470&gt;=DATE(2025,6,1),200,100),"")</f>
        <v/>
      </c>
      <c r="U470" s="27"/>
      <c r="V470" s="21"/>
    </row>
    <row r="471" customFormat="false" ht="15" hidden="false" customHeight="false" outlineLevel="0" collapsed="false">
      <c r="A471" s="18" t="str">
        <f aca="false">IF(B471&lt;&gt;"",TEXT(ROW()-1,"000"),"")</f>
        <v/>
      </c>
      <c r="B471" s="30"/>
      <c r="C471" s="31" t="str">
        <f aca="false">IF(B471&lt;&gt;"",TEXT(B471,"MMMM YYYY"),"")</f>
        <v/>
      </c>
      <c r="D471" s="18"/>
      <c r="E471" s="32"/>
      <c r="F471" s="32"/>
      <c r="G471" s="32"/>
      <c r="H471" s="32"/>
      <c r="I471" s="18"/>
      <c r="J471" s="19"/>
      <c r="K471" s="19"/>
      <c r="L471" s="19"/>
      <c r="M471" s="19" t="str">
        <f aca="false">IF(J471="","",J471+IF(K471="",0,K471)-IF(L471="",0,L471))</f>
        <v/>
      </c>
      <c r="N471" s="32"/>
      <c r="O471" s="19" t="str">
        <f aca="false">IF(M471="","",M471*0.5)</f>
        <v/>
      </c>
      <c r="P471" s="19"/>
      <c r="Q471" s="19" t="str">
        <f aca="false">IF(M471="","",M471-IF(P471="",0,P471))</f>
        <v/>
      </c>
      <c r="R471" s="18" t="str">
        <f aca="false">IF(M471="","",IF(Q471&lt;=0,"✓ PAID","OUTSTANDING"))</f>
        <v/>
      </c>
      <c r="S471" s="33"/>
      <c r="T471" s="34" t="str">
        <f aca="false">IF(S471="Yes",IF(B471&gt;=DATE(2025,6,1),200,100),"")</f>
        <v/>
      </c>
      <c r="U471" s="32"/>
      <c r="V471" s="18"/>
    </row>
    <row r="472" customFormat="false" ht="15" hidden="false" customHeight="false" outlineLevel="0" collapsed="false">
      <c r="A472" s="21" t="str">
        <f aca="false">IF(B472&lt;&gt;"",TEXT(ROW()-1,"000"),"")</f>
        <v/>
      </c>
      <c r="B472" s="25"/>
      <c r="C472" s="26" t="str">
        <f aca="false">IF(B472&lt;&gt;"",TEXT(B472,"MMMM YYYY"),"")</f>
        <v/>
      </c>
      <c r="D472" s="21"/>
      <c r="E472" s="27"/>
      <c r="F472" s="27"/>
      <c r="G472" s="27"/>
      <c r="H472" s="27"/>
      <c r="I472" s="21"/>
      <c r="J472" s="22"/>
      <c r="K472" s="22"/>
      <c r="L472" s="22"/>
      <c r="M472" s="22" t="str">
        <f aca="false">IF(J472="","",J472+IF(K472="",0,K472)-IF(L472="",0,L472))</f>
        <v/>
      </c>
      <c r="N472" s="27"/>
      <c r="O472" s="22" t="str">
        <f aca="false">IF(M472="","",M472*0.5)</f>
        <v/>
      </c>
      <c r="P472" s="22"/>
      <c r="Q472" s="22" t="str">
        <f aca="false">IF(M472="","",M472-IF(P472="",0,P472))</f>
        <v/>
      </c>
      <c r="R472" s="21" t="str">
        <f aca="false">IF(M472="","",IF(Q472&lt;=0,"✓ PAID","OUTSTANDING"))</f>
        <v/>
      </c>
      <c r="S472" s="28"/>
      <c r="T472" s="29" t="str">
        <f aca="false">IF(S472="Yes",IF(B472&gt;=DATE(2025,6,1),200,100),"")</f>
        <v/>
      </c>
      <c r="U472" s="27"/>
      <c r="V472" s="21"/>
    </row>
    <row r="473" customFormat="false" ht="15" hidden="false" customHeight="false" outlineLevel="0" collapsed="false">
      <c r="A473" s="18" t="str">
        <f aca="false">IF(B473&lt;&gt;"",TEXT(ROW()-1,"000"),"")</f>
        <v/>
      </c>
      <c r="B473" s="30"/>
      <c r="C473" s="31" t="str">
        <f aca="false">IF(B473&lt;&gt;"",TEXT(B473,"MMMM YYYY"),"")</f>
        <v/>
      </c>
      <c r="D473" s="18"/>
      <c r="E473" s="32"/>
      <c r="F473" s="32"/>
      <c r="G473" s="32"/>
      <c r="H473" s="32"/>
      <c r="I473" s="18"/>
      <c r="J473" s="19"/>
      <c r="K473" s="19"/>
      <c r="L473" s="19"/>
      <c r="M473" s="19" t="str">
        <f aca="false">IF(J473="","",J473+IF(K473="",0,K473)-IF(L473="",0,L473))</f>
        <v/>
      </c>
      <c r="N473" s="32"/>
      <c r="O473" s="19" t="str">
        <f aca="false">IF(M473="","",M473*0.5)</f>
        <v/>
      </c>
      <c r="P473" s="19"/>
      <c r="Q473" s="19" t="str">
        <f aca="false">IF(M473="","",M473-IF(P473="",0,P473))</f>
        <v/>
      </c>
      <c r="R473" s="18" t="str">
        <f aca="false">IF(M473="","",IF(Q473&lt;=0,"✓ PAID","OUTSTANDING"))</f>
        <v/>
      </c>
      <c r="S473" s="33"/>
      <c r="T473" s="34" t="str">
        <f aca="false">IF(S473="Yes",IF(B473&gt;=DATE(2025,6,1),200,100),"")</f>
        <v/>
      </c>
      <c r="U473" s="32"/>
      <c r="V473" s="18"/>
    </row>
    <row r="474" customFormat="false" ht="15" hidden="false" customHeight="false" outlineLevel="0" collapsed="false">
      <c r="A474" s="21" t="str">
        <f aca="false">IF(B474&lt;&gt;"",TEXT(ROW()-1,"000"),"")</f>
        <v/>
      </c>
      <c r="B474" s="25"/>
      <c r="C474" s="26" t="str">
        <f aca="false">IF(B474&lt;&gt;"",TEXT(B474,"MMMM YYYY"),"")</f>
        <v/>
      </c>
      <c r="D474" s="21"/>
      <c r="E474" s="27"/>
      <c r="F474" s="27"/>
      <c r="G474" s="27"/>
      <c r="H474" s="27"/>
      <c r="I474" s="21"/>
      <c r="J474" s="22"/>
      <c r="K474" s="22"/>
      <c r="L474" s="22"/>
      <c r="M474" s="22" t="str">
        <f aca="false">IF(J474="","",J474+IF(K474="",0,K474)-IF(L474="",0,L474))</f>
        <v/>
      </c>
      <c r="N474" s="27"/>
      <c r="O474" s="22" t="str">
        <f aca="false">IF(M474="","",M474*0.5)</f>
        <v/>
      </c>
      <c r="P474" s="22"/>
      <c r="Q474" s="22" t="str">
        <f aca="false">IF(M474="","",M474-IF(P474="",0,P474))</f>
        <v/>
      </c>
      <c r="R474" s="21" t="str">
        <f aca="false">IF(M474="","",IF(Q474&lt;=0,"✓ PAID","OUTSTANDING"))</f>
        <v/>
      </c>
      <c r="S474" s="28"/>
      <c r="T474" s="29" t="str">
        <f aca="false">IF(S474="Yes",IF(B474&gt;=DATE(2025,6,1),200,100),"")</f>
        <v/>
      </c>
      <c r="U474" s="27"/>
      <c r="V474" s="21"/>
    </row>
    <row r="475" customFormat="false" ht="15" hidden="false" customHeight="false" outlineLevel="0" collapsed="false">
      <c r="A475" s="18" t="str">
        <f aca="false">IF(B475&lt;&gt;"",TEXT(ROW()-1,"000"),"")</f>
        <v/>
      </c>
      <c r="B475" s="30"/>
      <c r="C475" s="31" t="str">
        <f aca="false">IF(B475&lt;&gt;"",TEXT(B475,"MMMM YYYY"),"")</f>
        <v/>
      </c>
      <c r="D475" s="18"/>
      <c r="E475" s="32"/>
      <c r="F475" s="32"/>
      <c r="G475" s="32"/>
      <c r="H475" s="32"/>
      <c r="I475" s="18"/>
      <c r="J475" s="19"/>
      <c r="K475" s="19"/>
      <c r="L475" s="19"/>
      <c r="M475" s="19" t="str">
        <f aca="false">IF(J475="","",J475+IF(K475="",0,K475)-IF(L475="",0,L475))</f>
        <v/>
      </c>
      <c r="N475" s="32"/>
      <c r="O475" s="19" t="str">
        <f aca="false">IF(M475="","",M475*0.5)</f>
        <v/>
      </c>
      <c r="P475" s="19"/>
      <c r="Q475" s="19" t="str">
        <f aca="false">IF(M475="","",M475-IF(P475="",0,P475))</f>
        <v/>
      </c>
      <c r="R475" s="18" t="str">
        <f aca="false">IF(M475="","",IF(Q475&lt;=0,"✓ PAID","OUTSTANDING"))</f>
        <v/>
      </c>
      <c r="S475" s="33"/>
      <c r="T475" s="34" t="str">
        <f aca="false">IF(S475="Yes",IF(B475&gt;=DATE(2025,6,1),200,100),"")</f>
        <v/>
      </c>
      <c r="U475" s="32"/>
      <c r="V475" s="18"/>
    </row>
    <row r="476" customFormat="false" ht="15" hidden="false" customHeight="false" outlineLevel="0" collapsed="false">
      <c r="A476" s="21" t="str">
        <f aca="false">IF(B476&lt;&gt;"",TEXT(ROW()-1,"000"),"")</f>
        <v/>
      </c>
      <c r="B476" s="25"/>
      <c r="C476" s="26" t="str">
        <f aca="false">IF(B476&lt;&gt;"",TEXT(B476,"MMMM YYYY"),"")</f>
        <v/>
      </c>
      <c r="D476" s="21"/>
      <c r="E476" s="27"/>
      <c r="F476" s="27"/>
      <c r="G476" s="27"/>
      <c r="H476" s="27"/>
      <c r="I476" s="21"/>
      <c r="J476" s="22"/>
      <c r="K476" s="22"/>
      <c r="L476" s="22"/>
      <c r="M476" s="22" t="str">
        <f aca="false">IF(J476="","",J476+IF(K476="",0,K476)-IF(L476="",0,L476))</f>
        <v/>
      </c>
      <c r="N476" s="27"/>
      <c r="O476" s="22" t="str">
        <f aca="false">IF(M476="","",M476*0.5)</f>
        <v/>
      </c>
      <c r="P476" s="22"/>
      <c r="Q476" s="22" t="str">
        <f aca="false">IF(M476="","",M476-IF(P476="",0,P476))</f>
        <v/>
      </c>
      <c r="R476" s="21" t="str">
        <f aca="false">IF(M476="","",IF(Q476&lt;=0,"✓ PAID","OUTSTANDING"))</f>
        <v/>
      </c>
      <c r="S476" s="28"/>
      <c r="T476" s="29" t="str">
        <f aca="false">IF(S476="Yes",IF(B476&gt;=DATE(2025,6,1),200,100),"")</f>
        <v/>
      </c>
      <c r="U476" s="27"/>
      <c r="V476" s="21"/>
    </row>
    <row r="477" customFormat="false" ht="15" hidden="false" customHeight="false" outlineLevel="0" collapsed="false">
      <c r="A477" s="18" t="str">
        <f aca="false">IF(B477&lt;&gt;"",TEXT(ROW()-1,"000"),"")</f>
        <v/>
      </c>
      <c r="B477" s="30"/>
      <c r="C477" s="31" t="str">
        <f aca="false">IF(B477&lt;&gt;"",TEXT(B477,"MMMM YYYY"),"")</f>
        <v/>
      </c>
      <c r="D477" s="18"/>
      <c r="E477" s="32"/>
      <c r="F477" s="32"/>
      <c r="G477" s="32"/>
      <c r="H477" s="32"/>
      <c r="I477" s="18"/>
      <c r="J477" s="19"/>
      <c r="K477" s="19"/>
      <c r="L477" s="19"/>
      <c r="M477" s="19" t="str">
        <f aca="false">IF(J477="","",J477+IF(K477="",0,K477)-IF(L477="",0,L477))</f>
        <v/>
      </c>
      <c r="N477" s="32"/>
      <c r="O477" s="19" t="str">
        <f aca="false">IF(M477="","",M477*0.5)</f>
        <v/>
      </c>
      <c r="P477" s="19"/>
      <c r="Q477" s="19" t="str">
        <f aca="false">IF(M477="","",M477-IF(P477="",0,P477))</f>
        <v/>
      </c>
      <c r="R477" s="18" t="str">
        <f aca="false">IF(M477="","",IF(Q477&lt;=0,"✓ PAID","OUTSTANDING"))</f>
        <v/>
      </c>
      <c r="S477" s="33"/>
      <c r="T477" s="34" t="str">
        <f aca="false">IF(S477="Yes",IF(B477&gt;=DATE(2025,6,1),200,100),"")</f>
        <v/>
      </c>
      <c r="U477" s="32"/>
      <c r="V477" s="18"/>
    </row>
    <row r="478" customFormat="false" ht="15" hidden="false" customHeight="false" outlineLevel="0" collapsed="false">
      <c r="A478" s="21" t="str">
        <f aca="false">IF(B478&lt;&gt;"",TEXT(ROW()-1,"000"),"")</f>
        <v/>
      </c>
      <c r="B478" s="25"/>
      <c r="C478" s="26" t="str">
        <f aca="false">IF(B478&lt;&gt;"",TEXT(B478,"MMMM YYYY"),"")</f>
        <v/>
      </c>
      <c r="D478" s="21"/>
      <c r="E478" s="27"/>
      <c r="F478" s="27"/>
      <c r="G478" s="27"/>
      <c r="H478" s="27"/>
      <c r="I478" s="21"/>
      <c r="J478" s="22"/>
      <c r="K478" s="22"/>
      <c r="L478" s="22"/>
      <c r="M478" s="22" t="str">
        <f aca="false">IF(J478="","",J478+IF(K478="",0,K478)-IF(L478="",0,L478))</f>
        <v/>
      </c>
      <c r="N478" s="27"/>
      <c r="O478" s="22" t="str">
        <f aca="false">IF(M478="","",M478*0.5)</f>
        <v/>
      </c>
      <c r="P478" s="22"/>
      <c r="Q478" s="22" t="str">
        <f aca="false">IF(M478="","",M478-IF(P478="",0,P478))</f>
        <v/>
      </c>
      <c r="R478" s="21" t="str">
        <f aca="false">IF(M478="","",IF(Q478&lt;=0,"✓ PAID","OUTSTANDING"))</f>
        <v/>
      </c>
      <c r="S478" s="28"/>
      <c r="T478" s="29" t="str">
        <f aca="false">IF(S478="Yes",IF(B478&gt;=DATE(2025,6,1),200,100),"")</f>
        <v/>
      </c>
      <c r="U478" s="27"/>
      <c r="V478" s="21"/>
    </row>
    <row r="479" customFormat="false" ht="15" hidden="false" customHeight="false" outlineLevel="0" collapsed="false">
      <c r="A479" s="18" t="str">
        <f aca="false">IF(B479&lt;&gt;"",TEXT(ROW()-1,"000"),"")</f>
        <v/>
      </c>
      <c r="B479" s="30"/>
      <c r="C479" s="31" t="str">
        <f aca="false">IF(B479&lt;&gt;"",TEXT(B479,"MMMM YYYY"),"")</f>
        <v/>
      </c>
      <c r="D479" s="18"/>
      <c r="E479" s="32"/>
      <c r="F479" s="32"/>
      <c r="G479" s="32"/>
      <c r="H479" s="32"/>
      <c r="I479" s="18"/>
      <c r="J479" s="19"/>
      <c r="K479" s="19"/>
      <c r="L479" s="19"/>
      <c r="M479" s="19" t="str">
        <f aca="false">IF(J479="","",J479+IF(K479="",0,K479)-IF(L479="",0,L479))</f>
        <v/>
      </c>
      <c r="N479" s="32"/>
      <c r="O479" s="19" t="str">
        <f aca="false">IF(M479="","",M479*0.5)</f>
        <v/>
      </c>
      <c r="P479" s="19"/>
      <c r="Q479" s="19" t="str">
        <f aca="false">IF(M479="","",M479-IF(P479="",0,P479))</f>
        <v/>
      </c>
      <c r="R479" s="18" t="str">
        <f aca="false">IF(M479="","",IF(Q479&lt;=0,"✓ PAID","OUTSTANDING"))</f>
        <v/>
      </c>
      <c r="S479" s="33"/>
      <c r="T479" s="34" t="str">
        <f aca="false">IF(S479="Yes",IF(B479&gt;=DATE(2025,6,1),200,100),"")</f>
        <v/>
      </c>
      <c r="U479" s="32"/>
      <c r="V479" s="18"/>
    </row>
    <row r="480" customFormat="false" ht="15" hidden="false" customHeight="false" outlineLevel="0" collapsed="false">
      <c r="A480" s="21" t="str">
        <f aca="false">IF(B480&lt;&gt;"",TEXT(ROW()-1,"000"),"")</f>
        <v/>
      </c>
      <c r="B480" s="25"/>
      <c r="C480" s="26" t="str">
        <f aca="false">IF(B480&lt;&gt;"",TEXT(B480,"MMMM YYYY"),"")</f>
        <v/>
      </c>
      <c r="D480" s="21"/>
      <c r="E480" s="27"/>
      <c r="F480" s="27"/>
      <c r="G480" s="27"/>
      <c r="H480" s="27"/>
      <c r="I480" s="21"/>
      <c r="J480" s="22"/>
      <c r="K480" s="22"/>
      <c r="L480" s="22"/>
      <c r="M480" s="22" t="str">
        <f aca="false">IF(J480="","",J480+IF(K480="",0,K480)-IF(L480="",0,L480))</f>
        <v/>
      </c>
      <c r="N480" s="27"/>
      <c r="O480" s="22" t="str">
        <f aca="false">IF(M480="","",M480*0.5)</f>
        <v/>
      </c>
      <c r="P480" s="22"/>
      <c r="Q480" s="22" t="str">
        <f aca="false">IF(M480="","",M480-IF(P480="",0,P480))</f>
        <v/>
      </c>
      <c r="R480" s="21" t="str">
        <f aca="false">IF(M480="","",IF(Q480&lt;=0,"✓ PAID","OUTSTANDING"))</f>
        <v/>
      </c>
      <c r="S480" s="28"/>
      <c r="T480" s="29" t="str">
        <f aca="false">IF(S480="Yes",IF(B480&gt;=DATE(2025,6,1),200,100),"")</f>
        <v/>
      </c>
      <c r="U480" s="27"/>
      <c r="V480" s="21"/>
    </row>
    <row r="481" customFormat="false" ht="15" hidden="false" customHeight="false" outlineLevel="0" collapsed="false">
      <c r="A481" s="18" t="str">
        <f aca="false">IF(B481&lt;&gt;"",TEXT(ROW()-1,"000"),"")</f>
        <v/>
      </c>
      <c r="B481" s="30"/>
      <c r="C481" s="31" t="str">
        <f aca="false">IF(B481&lt;&gt;"",TEXT(B481,"MMMM YYYY"),"")</f>
        <v/>
      </c>
      <c r="D481" s="18"/>
      <c r="E481" s="32"/>
      <c r="F481" s="32"/>
      <c r="G481" s="32"/>
      <c r="H481" s="32"/>
      <c r="I481" s="18"/>
      <c r="J481" s="19"/>
      <c r="K481" s="19"/>
      <c r="L481" s="19"/>
      <c r="M481" s="19" t="str">
        <f aca="false">IF(J481="","",J481+IF(K481="",0,K481)-IF(L481="",0,L481))</f>
        <v/>
      </c>
      <c r="N481" s="32"/>
      <c r="O481" s="19" t="str">
        <f aca="false">IF(M481="","",M481*0.5)</f>
        <v/>
      </c>
      <c r="P481" s="19"/>
      <c r="Q481" s="19" t="str">
        <f aca="false">IF(M481="","",M481-IF(P481="",0,P481))</f>
        <v/>
      </c>
      <c r="R481" s="18" t="str">
        <f aca="false">IF(M481="","",IF(Q481&lt;=0,"✓ PAID","OUTSTANDING"))</f>
        <v/>
      </c>
      <c r="S481" s="33"/>
      <c r="T481" s="34" t="str">
        <f aca="false">IF(S481="Yes",IF(B481&gt;=DATE(2025,6,1),200,100),"")</f>
        <v/>
      </c>
      <c r="U481" s="32"/>
      <c r="V481" s="18"/>
    </row>
    <row r="482" customFormat="false" ht="15" hidden="false" customHeight="false" outlineLevel="0" collapsed="false">
      <c r="A482" s="21" t="str">
        <f aca="false">IF(B482&lt;&gt;"",TEXT(ROW()-1,"000"),"")</f>
        <v/>
      </c>
      <c r="B482" s="25"/>
      <c r="C482" s="26" t="str">
        <f aca="false">IF(B482&lt;&gt;"",TEXT(B482,"MMMM YYYY"),"")</f>
        <v/>
      </c>
      <c r="D482" s="21"/>
      <c r="E482" s="27"/>
      <c r="F482" s="27"/>
      <c r="G482" s="27"/>
      <c r="H482" s="27"/>
      <c r="I482" s="21"/>
      <c r="J482" s="22"/>
      <c r="K482" s="22"/>
      <c r="L482" s="22"/>
      <c r="M482" s="22" t="str">
        <f aca="false">IF(J482="","",J482+IF(K482="",0,K482)-IF(L482="",0,L482))</f>
        <v/>
      </c>
      <c r="N482" s="27"/>
      <c r="O482" s="22" t="str">
        <f aca="false">IF(M482="","",M482*0.5)</f>
        <v/>
      </c>
      <c r="P482" s="22"/>
      <c r="Q482" s="22" t="str">
        <f aca="false">IF(M482="","",M482-IF(P482="",0,P482))</f>
        <v/>
      </c>
      <c r="R482" s="21" t="str">
        <f aca="false">IF(M482="","",IF(Q482&lt;=0,"✓ PAID","OUTSTANDING"))</f>
        <v/>
      </c>
      <c r="S482" s="28"/>
      <c r="T482" s="29" t="str">
        <f aca="false">IF(S482="Yes",IF(B482&gt;=DATE(2025,6,1),200,100),"")</f>
        <v/>
      </c>
      <c r="U482" s="27"/>
      <c r="V482" s="21"/>
    </row>
    <row r="483" customFormat="false" ht="15" hidden="false" customHeight="false" outlineLevel="0" collapsed="false">
      <c r="A483" s="18" t="str">
        <f aca="false">IF(B483&lt;&gt;"",TEXT(ROW()-1,"000"),"")</f>
        <v/>
      </c>
      <c r="B483" s="30"/>
      <c r="C483" s="31" t="str">
        <f aca="false">IF(B483&lt;&gt;"",TEXT(B483,"MMMM YYYY"),"")</f>
        <v/>
      </c>
      <c r="D483" s="18"/>
      <c r="E483" s="32"/>
      <c r="F483" s="32"/>
      <c r="G483" s="32"/>
      <c r="H483" s="32"/>
      <c r="I483" s="18"/>
      <c r="J483" s="19"/>
      <c r="K483" s="19"/>
      <c r="L483" s="19"/>
      <c r="M483" s="19" t="str">
        <f aca="false">IF(J483="","",J483+IF(K483="",0,K483)-IF(L483="",0,L483))</f>
        <v/>
      </c>
      <c r="N483" s="32"/>
      <c r="O483" s="19" t="str">
        <f aca="false">IF(M483="","",M483*0.5)</f>
        <v/>
      </c>
      <c r="P483" s="19"/>
      <c r="Q483" s="19" t="str">
        <f aca="false">IF(M483="","",M483-IF(P483="",0,P483))</f>
        <v/>
      </c>
      <c r="R483" s="18" t="str">
        <f aca="false">IF(M483="","",IF(Q483&lt;=0,"✓ PAID","OUTSTANDING"))</f>
        <v/>
      </c>
      <c r="S483" s="33"/>
      <c r="T483" s="34" t="str">
        <f aca="false">IF(S483="Yes",IF(B483&gt;=DATE(2025,6,1),200,100),"")</f>
        <v/>
      </c>
      <c r="U483" s="32"/>
      <c r="V483" s="18"/>
    </row>
    <row r="484" customFormat="false" ht="15" hidden="false" customHeight="false" outlineLevel="0" collapsed="false">
      <c r="A484" s="21" t="str">
        <f aca="false">IF(B484&lt;&gt;"",TEXT(ROW()-1,"000"),"")</f>
        <v/>
      </c>
      <c r="B484" s="25"/>
      <c r="C484" s="26" t="str">
        <f aca="false">IF(B484&lt;&gt;"",TEXT(B484,"MMMM YYYY"),"")</f>
        <v/>
      </c>
      <c r="D484" s="21"/>
      <c r="E484" s="27"/>
      <c r="F484" s="27"/>
      <c r="G484" s="27"/>
      <c r="H484" s="27"/>
      <c r="I484" s="21"/>
      <c r="J484" s="22"/>
      <c r="K484" s="22"/>
      <c r="L484" s="22"/>
      <c r="M484" s="22" t="str">
        <f aca="false">IF(J484="","",J484+IF(K484="",0,K484)-IF(L484="",0,L484))</f>
        <v/>
      </c>
      <c r="N484" s="27"/>
      <c r="O484" s="22" t="str">
        <f aca="false">IF(M484="","",M484*0.5)</f>
        <v/>
      </c>
      <c r="P484" s="22"/>
      <c r="Q484" s="22" t="str">
        <f aca="false">IF(M484="","",M484-IF(P484="",0,P484))</f>
        <v/>
      </c>
      <c r="R484" s="21" t="str">
        <f aca="false">IF(M484="","",IF(Q484&lt;=0,"✓ PAID","OUTSTANDING"))</f>
        <v/>
      </c>
      <c r="S484" s="28"/>
      <c r="T484" s="29" t="str">
        <f aca="false">IF(S484="Yes",IF(B484&gt;=DATE(2025,6,1),200,100),"")</f>
        <v/>
      </c>
      <c r="U484" s="27"/>
      <c r="V484" s="21"/>
    </row>
    <row r="485" customFormat="false" ht="15" hidden="false" customHeight="false" outlineLevel="0" collapsed="false">
      <c r="A485" s="18" t="str">
        <f aca="false">IF(B485&lt;&gt;"",TEXT(ROW()-1,"000"),"")</f>
        <v/>
      </c>
      <c r="B485" s="30"/>
      <c r="C485" s="31" t="str">
        <f aca="false">IF(B485&lt;&gt;"",TEXT(B485,"MMMM YYYY"),"")</f>
        <v/>
      </c>
      <c r="D485" s="18"/>
      <c r="E485" s="32"/>
      <c r="F485" s="32"/>
      <c r="G485" s="32"/>
      <c r="H485" s="32"/>
      <c r="I485" s="18"/>
      <c r="J485" s="19"/>
      <c r="K485" s="19"/>
      <c r="L485" s="19"/>
      <c r="M485" s="19" t="str">
        <f aca="false">IF(J485="","",J485+IF(K485="",0,K485)-IF(L485="",0,L485))</f>
        <v/>
      </c>
      <c r="N485" s="32"/>
      <c r="O485" s="19" t="str">
        <f aca="false">IF(M485="","",M485*0.5)</f>
        <v/>
      </c>
      <c r="P485" s="19"/>
      <c r="Q485" s="19" t="str">
        <f aca="false">IF(M485="","",M485-IF(P485="",0,P485))</f>
        <v/>
      </c>
      <c r="R485" s="18" t="str">
        <f aca="false">IF(M485="","",IF(Q485&lt;=0,"✓ PAID","OUTSTANDING"))</f>
        <v/>
      </c>
      <c r="S485" s="33"/>
      <c r="T485" s="34" t="str">
        <f aca="false">IF(S485="Yes",IF(B485&gt;=DATE(2025,6,1),200,100),"")</f>
        <v/>
      </c>
      <c r="U485" s="32"/>
      <c r="V485" s="18"/>
    </row>
    <row r="486" customFormat="false" ht="15" hidden="false" customHeight="false" outlineLevel="0" collapsed="false">
      <c r="A486" s="21" t="str">
        <f aca="false">IF(B486&lt;&gt;"",TEXT(ROW()-1,"000"),"")</f>
        <v/>
      </c>
      <c r="B486" s="25"/>
      <c r="C486" s="26" t="str">
        <f aca="false">IF(B486&lt;&gt;"",TEXT(B486,"MMMM YYYY"),"")</f>
        <v/>
      </c>
      <c r="D486" s="21"/>
      <c r="E486" s="27"/>
      <c r="F486" s="27"/>
      <c r="G486" s="27"/>
      <c r="H486" s="27"/>
      <c r="I486" s="21"/>
      <c r="J486" s="22"/>
      <c r="K486" s="22"/>
      <c r="L486" s="22"/>
      <c r="M486" s="22" t="str">
        <f aca="false">IF(J486="","",J486+IF(K486="",0,K486)-IF(L486="",0,L486))</f>
        <v/>
      </c>
      <c r="N486" s="27"/>
      <c r="O486" s="22" t="str">
        <f aca="false">IF(M486="","",M486*0.5)</f>
        <v/>
      </c>
      <c r="P486" s="22"/>
      <c r="Q486" s="22" t="str">
        <f aca="false">IF(M486="","",M486-IF(P486="",0,P486))</f>
        <v/>
      </c>
      <c r="R486" s="21" t="str">
        <f aca="false">IF(M486="","",IF(Q486&lt;=0,"✓ PAID","OUTSTANDING"))</f>
        <v/>
      </c>
      <c r="S486" s="28"/>
      <c r="T486" s="29" t="str">
        <f aca="false">IF(S486="Yes",IF(B486&gt;=DATE(2025,6,1),200,100),"")</f>
        <v/>
      </c>
      <c r="U486" s="27"/>
      <c r="V486" s="21"/>
    </row>
    <row r="487" customFormat="false" ht="15" hidden="false" customHeight="false" outlineLevel="0" collapsed="false">
      <c r="A487" s="18" t="str">
        <f aca="false">IF(B487&lt;&gt;"",TEXT(ROW()-1,"000"),"")</f>
        <v/>
      </c>
      <c r="B487" s="30"/>
      <c r="C487" s="31" t="str">
        <f aca="false">IF(B487&lt;&gt;"",TEXT(B487,"MMMM YYYY"),"")</f>
        <v/>
      </c>
      <c r="D487" s="18"/>
      <c r="E487" s="32"/>
      <c r="F487" s="32"/>
      <c r="G487" s="32"/>
      <c r="H487" s="32"/>
      <c r="I487" s="18"/>
      <c r="J487" s="19"/>
      <c r="K487" s="19"/>
      <c r="L487" s="19"/>
      <c r="M487" s="19" t="str">
        <f aca="false">IF(J487="","",J487+IF(K487="",0,K487)-IF(L487="",0,L487))</f>
        <v/>
      </c>
      <c r="N487" s="32"/>
      <c r="O487" s="19" t="str">
        <f aca="false">IF(M487="","",M487*0.5)</f>
        <v/>
      </c>
      <c r="P487" s="19"/>
      <c r="Q487" s="19" t="str">
        <f aca="false">IF(M487="","",M487-IF(P487="",0,P487))</f>
        <v/>
      </c>
      <c r="R487" s="18" t="str">
        <f aca="false">IF(M487="","",IF(Q487&lt;=0,"✓ PAID","OUTSTANDING"))</f>
        <v/>
      </c>
      <c r="S487" s="33"/>
      <c r="T487" s="34" t="str">
        <f aca="false">IF(S487="Yes",IF(B487&gt;=DATE(2025,6,1),200,100),"")</f>
        <v/>
      </c>
      <c r="U487" s="32"/>
      <c r="V487" s="18"/>
    </row>
    <row r="488" customFormat="false" ht="15" hidden="false" customHeight="false" outlineLevel="0" collapsed="false">
      <c r="A488" s="21" t="str">
        <f aca="false">IF(B488&lt;&gt;"",TEXT(ROW()-1,"000"),"")</f>
        <v/>
      </c>
      <c r="B488" s="25"/>
      <c r="C488" s="26" t="str">
        <f aca="false">IF(B488&lt;&gt;"",TEXT(B488,"MMMM YYYY"),"")</f>
        <v/>
      </c>
      <c r="D488" s="21"/>
      <c r="E488" s="27"/>
      <c r="F488" s="27"/>
      <c r="G488" s="27"/>
      <c r="H488" s="27"/>
      <c r="I488" s="21"/>
      <c r="J488" s="22"/>
      <c r="K488" s="22"/>
      <c r="L488" s="22"/>
      <c r="M488" s="22" t="str">
        <f aca="false">IF(J488="","",J488+IF(K488="",0,K488)-IF(L488="",0,L488))</f>
        <v/>
      </c>
      <c r="N488" s="27"/>
      <c r="O488" s="22" t="str">
        <f aca="false">IF(M488="","",M488*0.5)</f>
        <v/>
      </c>
      <c r="P488" s="22"/>
      <c r="Q488" s="22" t="str">
        <f aca="false">IF(M488="","",M488-IF(P488="",0,P488))</f>
        <v/>
      </c>
      <c r="R488" s="21" t="str">
        <f aca="false">IF(M488="","",IF(Q488&lt;=0,"✓ PAID","OUTSTANDING"))</f>
        <v/>
      </c>
      <c r="S488" s="28"/>
      <c r="T488" s="29" t="str">
        <f aca="false">IF(S488="Yes",IF(B488&gt;=DATE(2025,6,1),200,100),"")</f>
        <v/>
      </c>
      <c r="U488" s="27"/>
      <c r="V488" s="21"/>
    </row>
    <row r="489" customFormat="false" ht="15" hidden="false" customHeight="false" outlineLevel="0" collapsed="false">
      <c r="A489" s="18" t="str">
        <f aca="false">IF(B489&lt;&gt;"",TEXT(ROW()-1,"000"),"")</f>
        <v/>
      </c>
      <c r="B489" s="30"/>
      <c r="C489" s="31" t="str">
        <f aca="false">IF(B489&lt;&gt;"",TEXT(B489,"MMMM YYYY"),"")</f>
        <v/>
      </c>
      <c r="D489" s="18"/>
      <c r="E489" s="32"/>
      <c r="F489" s="32"/>
      <c r="G489" s="32"/>
      <c r="H489" s="32"/>
      <c r="I489" s="18"/>
      <c r="J489" s="19"/>
      <c r="K489" s="19"/>
      <c r="L489" s="19"/>
      <c r="M489" s="19" t="str">
        <f aca="false">IF(J489="","",J489+IF(K489="",0,K489)-IF(L489="",0,L489))</f>
        <v/>
      </c>
      <c r="N489" s="32"/>
      <c r="O489" s="19" t="str">
        <f aca="false">IF(M489="","",M489*0.5)</f>
        <v/>
      </c>
      <c r="P489" s="19"/>
      <c r="Q489" s="19" t="str">
        <f aca="false">IF(M489="","",M489-IF(P489="",0,P489))</f>
        <v/>
      </c>
      <c r="R489" s="18" t="str">
        <f aca="false">IF(M489="","",IF(Q489&lt;=0,"✓ PAID","OUTSTANDING"))</f>
        <v/>
      </c>
      <c r="S489" s="33"/>
      <c r="T489" s="34" t="str">
        <f aca="false">IF(S489="Yes",IF(B489&gt;=DATE(2025,6,1),200,100),"")</f>
        <v/>
      </c>
      <c r="U489" s="32"/>
      <c r="V489" s="18"/>
    </row>
    <row r="490" customFormat="false" ht="15" hidden="false" customHeight="false" outlineLevel="0" collapsed="false">
      <c r="A490" s="21" t="str">
        <f aca="false">IF(B490&lt;&gt;"",TEXT(ROW()-1,"000"),"")</f>
        <v/>
      </c>
      <c r="B490" s="25"/>
      <c r="C490" s="26" t="str">
        <f aca="false">IF(B490&lt;&gt;"",TEXT(B490,"MMMM YYYY"),"")</f>
        <v/>
      </c>
      <c r="D490" s="21"/>
      <c r="E490" s="27"/>
      <c r="F490" s="27"/>
      <c r="G490" s="27"/>
      <c r="H490" s="27"/>
      <c r="I490" s="21"/>
      <c r="J490" s="22"/>
      <c r="K490" s="22"/>
      <c r="L490" s="22"/>
      <c r="M490" s="22" t="str">
        <f aca="false">IF(J490="","",J490+IF(K490="",0,K490)-IF(L490="",0,L490))</f>
        <v/>
      </c>
      <c r="N490" s="27"/>
      <c r="O490" s="22" t="str">
        <f aca="false">IF(M490="","",M490*0.5)</f>
        <v/>
      </c>
      <c r="P490" s="22"/>
      <c r="Q490" s="22" t="str">
        <f aca="false">IF(M490="","",M490-IF(P490="",0,P490))</f>
        <v/>
      </c>
      <c r="R490" s="21" t="str">
        <f aca="false">IF(M490="","",IF(Q490&lt;=0,"✓ PAID","OUTSTANDING"))</f>
        <v/>
      </c>
      <c r="S490" s="28"/>
      <c r="T490" s="29" t="str">
        <f aca="false">IF(S490="Yes",IF(B490&gt;=DATE(2025,6,1),200,100),"")</f>
        <v/>
      </c>
      <c r="U490" s="27"/>
      <c r="V490" s="21"/>
    </row>
    <row r="491" customFormat="false" ht="15" hidden="false" customHeight="false" outlineLevel="0" collapsed="false">
      <c r="A491" s="18" t="str">
        <f aca="false">IF(B491&lt;&gt;"",TEXT(ROW()-1,"000"),"")</f>
        <v/>
      </c>
      <c r="B491" s="30"/>
      <c r="C491" s="31" t="str">
        <f aca="false">IF(B491&lt;&gt;"",TEXT(B491,"MMMM YYYY"),"")</f>
        <v/>
      </c>
      <c r="D491" s="18"/>
      <c r="E491" s="32"/>
      <c r="F491" s="32"/>
      <c r="G491" s="32"/>
      <c r="H491" s="32"/>
      <c r="I491" s="18"/>
      <c r="J491" s="19"/>
      <c r="K491" s="19"/>
      <c r="L491" s="19"/>
      <c r="M491" s="19" t="str">
        <f aca="false">IF(J491="","",J491+IF(K491="",0,K491)-IF(L491="",0,L491))</f>
        <v/>
      </c>
      <c r="N491" s="32"/>
      <c r="O491" s="19" t="str">
        <f aca="false">IF(M491="","",M491*0.5)</f>
        <v/>
      </c>
      <c r="P491" s="19"/>
      <c r="Q491" s="19" t="str">
        <f aca="false">IF(M491="","",M491-IF(P491="",0,P491))</f>
        <v/>
      </c>
      <c r="R491" s="18" t="str">
        <f aca="false">IF(M491="","",IF(Q491&lt;=0,"✓ PAID","OUTSTANDING"))</f>
        <v/>
      </c>
      <c r="S491" s="33"/>
      <c r="T491" s="34" t="str">
        <f aca="false">IF(S491="Yes",IF(B491&gt;=DATE(2025,6,1),200,100),"")</f>
        <v/>
      </c>
      <c r="U491" s="32"/>
      <c r="V491" s="18"/>
    </row>
    <row r="492" customFormat="false" ht="15" hidden="false" customHeight="false" outlineLevel="0" collapsed="false">
      <c r="A492" s="21" t="str">
        <f aca="false">IF(B492&lt;&gt;"",TEXT(ROW()-1,"000"),"")</f>
        <v/>
      </c>
      <c r="B492" s="25"/>
      <c r="C492" s="26" t="str">
        <f aca="false">IF(B492&lt;&gt;"",TEXT(B492,"MMMM YYYY"),"")</f>
        <v/>
      </c>
      <c r="D492" s="21"/>
      <c r="E492" s="27"/>
      <c r="F492" s="27"/>
      <c r="G492" s="27"/>
      <c r="H492" s="27"/>
      <c r="I492" s="21"/>
      <c r="J492" s="22"/>
      <c r="K492" s="22"/>
      <c r="L492" s="22"/>
      <c r="M492" s="22" t="str">
        <f aca="false">IF(J492="","",J492+IF(K492="",0,K492)-IF(L492="",0,L492))</f>
        <v/>
      </c>
      <c r="N492" s="27"/>
      <c r="O492" s="22" t="str">
        <f aca="false">IF(M492="","",M492*0.5)</f>
        <v/>
      </c>
      <c r="P492" s="22"/>
      <c r="Q492" s="22" t="str">
        <f aca="false">IF(M492="","",M492-IF(P492="",0,P492))</f>
        <v/>
      </c>
      <c r="R492" s="21" t="str">
        <f aca="false">IF(M492="","",IF(Q492&lt;=0,"✓ PAID","OUTSTANDING"))</f>
        <v/>
      </c>
      <c r="S492" s="28"/>
      <c r="T492" s="29" t="str">
        <f aca="false">IF(S492="Yes",IF(B492&gt;=DATE(2025,6,1),200,100),"")</f>
        <v/>
      </c>
      <c r="U492" s="27"/>
      <c r="V492" s="21"/>
    </row>
    <row r="493" customFormat="false" ht="15" hidden="false" customHeight="false" outlineLevel="0" collapsed="false">
      <c r="A493" s="18" t="str">
        <f aca="false">IF(B493&lt;&gt;"",TEXT(ROW()-1,"000"),"")</f>
        <v/>
      </c>
      <c r="B493" s="30"/>
      <c r="C493" s="31" t="str">
        <f aca="false">IF(B493&lt;&gt;"",TEXT(B493,"MMMM YYYY"),"")</f>
        <v/>
      </c>
      <c r="D493" s="18"/>
      <c r="E493" s="32"/>
      <c r="F493" s="32"/>
      <c r="G493" s="32"/>
      <c r="H493" s="32"/>
      <c r="I493" s="18"/>
      <c r="J493" s="19"/>
      <c r="K493" s="19"/>
      <c r="L493" s="19"/>
      <c r="M493" s="19" t="str">
        <f aca="false">IF(J493="","",J493+IF(K493="",0,K493)-IF(L493="",0,L493))</f>
        <v/>
      </c>
      <c r="N493" s="32"/>
      <c r="O493" s="19" t="str">
        <f aca="false">IF(M493="","",M493*0.5)</f>
        <v/>
      </c>
      <c r="P493" s="19"/>
      <c r="Q493" s="19" t="str">
        <f aca="false">IF(M493="","",M493-IF(P493="",0,P493))</f>
        <v/>
      </c>
      <c r="R493" s="18" t="str">
        <f aca="false">IF(M493="","",IF(Q493&lt;=0,"✓ PAID","OUTSTANDING"))</f>
        <v/>
      </c>
      <c r="S493" s="33"/>
      <c r="T493" s="34" t="str">
        <f aca="false">IF(S493="Yes",IF(B493&gt;=DATE(2025,6,1),200,100),"")</f>
        <v/>
      </c>
      <c r="U493" s="32"/>
      <c r="V493" s="18"/>
    </row>
    <row r="494" customFormat="false" ht="15" hidden="false" customHeight="false" outlineLevel="0" collapsed="false">
      <c r="A494" s="21" t="str">
        <f aca="false">IF(B494&lt;&gt;"",TEXT(ROW()-1,"000"),"")</f>
        <v/>
      </c>
      <c r="B494" s="25"/>
      <c r="C494" s="26" t="str">
        <f aca="false">IF(B494&lt;&gt;"",TEXT(B494,"MMMM YYYY"),"")</f>
        <v/>
      </c>
      <c r="D494" s="21"/>
      <c r="E494" s="27"/>
      <c r="F494" s="27"/>
      <c r="G494" s="27"/>
      <c r="H494" s="27"/>
      <c r="I494" s="21"/>
      <c r="J494" s="22"/>
      <c r="K494" s="22"/>
      <c r="L494" s="22"/>
      <c r="M494" s="22" t="str">
        <f aca="false">IF(J494="","",J494+IF(K494="",0,K494)-IF(L494="",0,L494))</f>
        <v/>
      </c>
      <c r="N494" s="27"/>
      <c r="O494" s="22" t="str">
        <f aca="false">IF(M494="","",M494*0.5)</f>
        <v/>
      </c>
      <c r="P494" s="22"/>
      <c r="Q494" s="22" t="str">
        <f aca="false">IF(M494="","",M494-IF(P494="",0,P494))</f>
        <v/>
      </c>
      <c r="R494" s="21" t="str">
        <f aca="false">IF(M494="","",IF(Q494&lt;=0,"✓ PAID","OUTSTANDING"))</f>
        <v/>
      </c>
      <c r="S494" s="28"/>
      <c r="T494" s="29" t="str">
        <f aca="false">IF(S494="Yes",IF(B494&gt;=DATE(2025,6,1),200,100),"")</f>
        <v/>
      </c>
      <c r="U494" s="27"/>
      <c r="V494" s="21"/>
    </row>
    <row r="495" customFormat="false" ht="15" hidden="false" customHeight="false" outlineLevel="0" collapsed="false">
      <c r="A495" s="18" t="str">
        <f aca="false">IF(B495&lt;&gt;"",TEXT(ROW()-1,"000"),"")</f>
        <v/>
      </c>
      <c r="B495" s="30"/>
      <c r="C495" s="31" t="str">
        <f aca="false">IF(B495&lt;&gt;"",TEXT(B495,"MMMM YYYY"),"")</f>
        <v/>
      </c>
      <c r="D495" s="18"/>
      <c r="E495" s="32"/>
      <c r="F495" s="32"/>
      <c r="G495" s="32"/>
      <c r="H495" s="32"/>
      <c r="I495" s="18"/>
      <c r="J495" s="19"/>
      <c r="K495" s="19"/>
      <c r="L495" s="19"/>
      <c r="M495" s="19" t="str">
        <f aca="false">IF(J495="","",J495+IF(K495="",0,K495)-IF(L495="",0,L495))</f>
        <v/>
      </c>
      <c r="N495" s="32"/>
      <c r="O495" s="19" t="str">
        <f aca="false">IF(M495="","",M495*0.5)</f>
        <v/>
      </c>
      <c r="P495" s="19"/>
      <c r="Q495" s="19" t="str">
        <f aca="false">IF(M495="","",M495-IF(P495="",0,P495))</f>
        <v/>
      </c>
      <c r="R495" s="18" t="str">
        <f aca="false">IF(M495="","",IF(Q495&lt;=0,"✓ PAID","OUTSTANDING"))</f>
        <v/>
      </c>
      <c r="S495" s="33"/>
      <c r="T495" s="34" t="str">
        <f aca="false">IF(S495="Yes",IF(B495&gt;=DATE(2025,6,1),200,100),"")</f>
        <v/>
      </c>
      <c r="U495" s="32"/>
      <c r="V495" s="18"/>
    </row>
    <row r="496" customFormat="false" ht="15" hidden="false" customHeight="false" outlineLevel="0" collapsed="false">
      <c r="A496" s="21" t="str">
        <f aca="false">IF(B496&lt;&gt;"",TEXT(ROW()-1,"000"),"")</f>
        <v/>
      </c>
      <c r="B496" s="25"/>
      <c r="C496" s="26" t="str">
        <f aca="false">IF(B496&lt;&gt;"",TEXT(B496,"MMMM YYYY"),"")</f>
        <v/>
      </c>
      <c r="D496" s="21"/>
      <c r="E496" s="27"/>
      <c r="F496" s="27"/>
      <c r="G496" s="27"/>
      <c r="H496" s="27"/>
      <c r="I496" s="21"/>
      <c r="J496" s="22"/>
      <c r="K496" s="22"/>
      <c r="L496" s="22"/>
      <c r="M496" s="22" t="str">
        <f aca="false">IF(J496="","",J496+IF(K496="",0,K496)-IF(L496="",0,L496))</f>
        <v/>
      </c>
      <c r="N496" s="27"/>
      <c r="O496" s="22" t="str">
        <f aca="false">IF(M496="","",M496*0.5)</f>
        <v/>
      </c>
      <c r="P496" s="22"/>
      <c r="Q496" s="22" t="str">
        <f aca="false">IF(M496="","",M496-IF(P496="",0,P496))</f>
        <v/>
      </c>
      <c r="R496" s="21" t="str">
        <f aca="false">IF(M496="","",IF(Q496&lt;=0,"✓ PAID","OUTSTANDING"))</f>
        <v/>
      </c>
      <c r="S496" s="28"/>
      <c r="T496" s="29" t="str">
        <f aca="false">IF(S496="Yes",IF(B496&gt;=DATE(2025,6,1),200,100),"")</f>
        <v/>
      </c>
      <c r="U496" s="27"/>
      <c r="V496" s="21"/>
    </row>
    <row r="497" customFormat="false" ht="15" hidden="false" customHeight="false" outlineLevel="0" collapsed="false">
      <c r="A497" s="18" t="str">
        <f aca="false">IF(B497&lt;&gt;"",TEXT(ROW()-1,"000"),"")</f>
        <v/>
      </c>
      <c r="B497" s="30"/>
      <c r="C497" s="31" t="str">
        <f aca="false">IF(B497&lt;&gt;"",TEXT(B497,"MMMM YYYY"),"")</f>
        <v/>
      </c>
      <c r="D497" s="18"/>
      <c r="E497" s="32"/>
      <c r="F497" s="32"/>
      <c r="G497" s="32"/>
      <c r="H497" s="32"/>
      <c r="I497" s="18"/>
      <c r="J497" s="19"/>
      <c r="K497" s="19"/>
      <c r="L497" s="19"/>
      <c r="M497" s="19" t="str">
        <f aca="false">IF(J497="","",J497+IF(K497="",0,K497)-IF(L497="",0,L497))</f>
        <v/>
      </c>
      <c r="N497" s="32"/>
      <c r="O497" s="19" t="str">
        <f aca="false">IF(M497="","",M497*0.5)</f>
        <v/>
      </c>
      <c r="P497" s="19"/>
      <c r="Q497" s="19" t="str">
        <f aca="false">IF(M497="","",M497-IF(P497="",0,P497))</f>
        <v/>
      </c>
      <c r="R497" s="18" t="str">
        <f aca="false">IF(M497="","",IF(Q497&lt;=0,"✓ PAID","OUTSTANDING"))</f>
        <v/>
      </c>
      <c r="S497" s="33"/>
      <c r="T497" s="34" t="str">
        <f aca="false">IF(S497="Yes",IF(B497&gt;=DATE(2025,6,1),200,100),"")</f>
        <v/>
      </c>
      <c r="U497" s="32"/>
      <c r="V497" s="18"/>
    </row>
    <row r="498" customFormat="false" ht="15" hidden="false" customHeight="false" outlineLevel="0" collapsed="false">
      <c r="A498" s="21" t="str">
        <f aca="false">IF(B498&lt;&gt;"",TEXT(ROW()-1,"000"),"")</f>
        <v/>
      </c>
      <c r="B498" s="25"/>
      <c r="C498" s="26" t="str">
        <f aca="false">IF(B498&lt;&gt;"",TEXT(B498,"MMMM YYYY"),"")</f>
        <v/>
      </c>
      <c r="D498" s="21"/>
      <c r="E498" s="27"/>
      <c r="F498" s="27"/>
      <c r="G498" s="27"/>
      <c r="H498" s="27"/>
      <c r="I498" s="21"/>
      <c r="J498" s="22"/>
      <c r="K498" s="22"/>
      <c r="L498" s="22"/>
      <c r="M498" s="22" t="str">
        <f aca="false">IF(J498="","",J498+IF(K498="",0,K498)-IF(L498="",0,L498))</f>
        <v/>
      </c>
      <c r="N498" s="27"/>
      <c r="O498" s="22" t="str">
        <f aca="false">IF(M498="","",M498*0.5)</f>
        <v/>
      </c>
      <c r="P498" s="22"/>
      <c r="Q498" s="22" t="str">
        <f aca="false">IF(M498="","",M498-IF(P498="",0,P498))</f>
        <v/>
      </c>
      <c r="R498" s="21" t="str">
        <f aca="false">IF(M498="","",IF(Q498&lt;=0,"✓ PAID","OUTSTANDING"))</f>
        <v/>
      </c>
      <c r="S498" s="28"/>
      <c r="T498" s="29" t="str">
        <f aca="false">IF(S498="Yes",IF(B498&gt;=DATE(2025,6,1),200,100),"")</f>
        <v/>
      </c>
      <c r="U498" s="27"/>
      <c r="V498" s="21"/>
    </row>
    <row r="499" customFormat="false" ht="15" hidden="false" customHeight="false" outlineLevel="0" collapsed="false">
      <c r="A499" s="18" t="str">
        <f aca="false">IF(B499&lt;&gt;"",TEXT(ROW()-1,"000"),"")</f>
        <v/>
      </c>
      <c r="B499" s="30"/>
      <c r="C499" s="31" t="str">
        <f aca="false">IF(B499&lt;&gt;"",TEXT(B499,"MMMM YYYY"),"")</f>
        <v/>
      </c>
      <c r="D499" s="18"/>
      <c r="E499" s="32"/>
      <c r="F499" s="32"/>
      <c r="G499" s="32"/>
      <c r="H499" s="32"/>
      <c r="I499" s="18"/>
      <c r="J499" s="19"/>
      <c r="K499" s="19"/>
      <c r="L499" s="19"/>
      <c r="M499" s="19" t="str">
        <f aca="false">IF(J499="","",J499+IF(K499="",0,K499)-IF(L499="",0,L499))</f>
        <v/>
      </c>
      <c r="N499" s="32"/>
      <c r="O499" s="19" t="str">
        <f aca="false">IF(M499="","",M499*0.5)</f>
        <v/>
      </c>
      <c r="P499" s="19"/>
      <c r="Q499" s="19" t="str">
        <f aca="false">IF(M499="","",M499-IF(P499="",0,P499))</f>
        <v/>
      </c>
      <c r="R499" s="18" t="str">
        <f aca="false">IF(M499="","",IF(Q499&lt;=0,"✓ PAID","OUTSTANDING"))</f>
        <v/>
      </c>
      <c r="S499" s="33"/>
      <c r="T499" s="34" t="str">
        <f aca="false">IF(S499="Yes",IF(B499&gt;=DATE(2025,6,1),200,100),"")</f>
        <v/>
      </c>
      <c r="U499" s="32"/>
      <c r="V499" s="18"/>
    </row>
    <row r="500" customFormat="false" ht="15" hidden="false" customHeight="false" outlineLevel="0" collapsed="false">
      <c r="A500" s="21" t="str">
        <f aca="false">IF(B500&lt;&gt;"",TEXT(ROW()-1,"000"),"")</f>
        <v/>
      </c>
      <c r="B500" s="25"/>
      <c r="C500" s="26" t="str">
        <f aca="false">IF(B500&lt;&gt;"",TEXT(B500,"MMMM YYYY"),"")</f>
        <v/>
      </c>
      <c r="D500" s="21"/>
      <c r="E500" s="27"/>
      <c r="F500" s="27"/>
      <c r="G500" s="27"/>
      <c r="H500" s="27"/>
      <c r="I500" s="21"/>
      <c r="J500" s="22"/>
      <c r="K500" s="22"/>
      <c r="L500" s="22"/>
      <c r="M500" s="22" t="str">
        <f aca="false">IF(J500="","",J500+IF(K500="",0,K500)-IF(L500="",0,L500))</f>
        <v/>
      </c>
      <c r="N500" s="27"/>
      <c r="O500" s="22" t="str">
        <f aca="false">IF(M500="","",M500*0.5)</f>
        <v/>
      </c>
      <c r="P500" s="22"/>
      <c r="Q500" s="22" t="str">
        <f aca="false">IF(M500="","",M500-IF(P500="",0,P500))</f>
        <v/>
      </c>
      <c r="R500" s="21" t="str">
        <f aca="false">IF(M500="","",IF(Q500&lt;=0,"✓ PAID","OUTSTANDING"))</f>
        <v/>
      </c>
      <c r="S500" s="28"/>
      <c r="T500" s="29" t="str">
        <f aca="false">IF(S500="Yes",IF(B500&gt;=DATE(2025,6,1),200,100),"")</f>
        <v/>
      </c>
      <c r="U500" s="27"/>
      <c r="V500" s="21"/>
    </row>
    <row r="502" customFormat="false" ht="19.5" hidden="false" customHeight="true" outlineLevel="0" collapsed="false">
      <c r="A502" s="35" t="s">
        <v>40</v>
      </c>
      <c r="M502" s="36" t="n">
        <f aca="false">SUM(M2:M500)</f>
        <v>0</v>
      </c>
      <c r="O502" s="36" t="n">
        <f aca="false">SUM(O2:O500)</f>
        <v>0</v>
      </c>
      <c r="P502" s="36" t="n">
        <f aca="false">SUM(P2:P500)</f>
        <v>0</v>
      </c>
      <c r="Q502" s="36" t="n">
        <f aca="false">SUM(Q2:Q500)</f>
        <v>0</v>
      </c>
      <c r="T502" s="36" t="n">
        <f aca="false">SUM(T2:T500)</f>
        <v>0</v>
      </c>
    </row>
  </sheetData>
  <dataValidations count="8">
    <dataValidation allowBlank="true" errorStyle="stop" operator="between" prompt="Enter the event date (DD/MM/YYYY)" promptTitle="Event Date" showDropDown="false" showErrorMessage="false" showInputMessage="false" sqref="B2:B500" type="date">
      <formula1>0</formula1>
      <formula2>0</formula2>
    </dataValidation>
    <dataValidation allowBlank="true" errorStyle="stop" operator="between" showDropDown="false" showErrorMessage="false" showInputMessage="false" sqref="E2:E500" type="list">
      <formula1>"Wedding,Graduation — Dinner/Dance,Graduation — Dry Grad,Corporate Event,Christmas Party,Birthday Party,Halloween Party,Community Event,Private Celebration,Fundraiser,Other"</formula1>
      <formula2>0</formula2>
    </dataValidation>
    <dataValidation allowBlank="true" errorStyle="stop" operator="between" showDropDown="false" showErrorMessage="false" showInputMessage="false" sqref="F2:F500" type="list">
      <formula1>"1.1 — Eternal Elegance Diamond ($2,310 Tax Incl.),1.2 — Eternal Elegance — Collaborator ($2,000 + Tax),1.3 — Vibrant Vibe — Collaborator ($1,900 + Tax),1.4 — DJ + Live Band Package ($4,000 Tax Incl.),2.1 — Dream Big Graduation 4hr ($2,000 + Tax),2.2 — Dre"</formula1>
      <formula2>0</formula2>
    </dataValidation>
    <dataValidation allowBlank="true" errorStyle="stop" operator="between" showDropDown="false" showErrorMessage="false" showInputMessage="false" sqref="G2:G500" type="list">
      <formula1>"Abraham Lee,Dfresh Musik (Daley Albert),DJ SUAR3Z (Katherine Suarez),Abraham Lee + Julia &amp; Laurence,Julia &amp; Laurence,TBD"</formula1>
      <formula2>0</formula2>
    </dataValidation>
    <dataValidation allowBlank="true" errorStyle="stop" operator="between" showDropDown="false" showErrorMessage="false" showInputMessage="false" sqref="H2:H500" type="list">
      <formula1>"Oak Bay Beach Hotel — Victoria,Black Rock Oceanfront Resort — Ucluelet,Bear Mountain Resort — Victoria,Brentwood Bay Resort — Brentwood Bay,Cowichan Bay Resort — Cowichan Bay,Merridale Cidery &amp; Distillery — Cobble Hill,Glass Castle Winery — Duncan,Provide"</formula1>
      <formula2>0</formula2>
    </dataValidation>
    <dataValidation allowBlank="true" errorStyle="stop" operator="between" showDropDown="false" showErrorMessage="false" showInputMessage="false" sqref="N2:N500" type="list">
      <formula1>"Inquiry,Quoted,Deposit Paid,Confirmed,Completed,Cancelled"</formula1>
      <formula2>0</formula2>
    </dataValidation>
    <dataValidation allowBlank="true" errorStyle="stop" operator="between" showDropDown="false" showErrorMessage="false" showInputMessage="false" sqref="S2:S500" type="list">
      <formula1>"Yes,No"</formula1>
      <formula2>0</formula2>
    </dataValidation>
    <dataValidation allowBlank="true" errorStyle="stop" operator="between" showDropDown="false" showErrorMessage="false" showInputMessage="false" sqref="U2:U500" type="list">
      <formula1>"Included Free,Add-On ($1,500),Add-On ($800),Not Included"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B2335"/>
    <pageSetUpPr fitToPage="false"/>
  </sheetPr>
  <dimension ref="A1:G5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8"/>
    <col collapsed="false" customWidth="true" hidden="false" outlineLevel="0" max="3" min="3" style="0" width="26"/>
    <col collapsed="false" customWidth="true" hidden="false" outlineLevel="0" max="4" min="4" style="0" width="22"/>
    <col collapsed="false" customWidth="true" hidden="false" outlineLevel="0" max="5" min="5" style="0" width="13"/>
    <col collapsed="false" customWidth="true" hidden="false" outlineLevel="0" max="6" min="6" style="0" width="14"/>
    <col collapsed="false" customWidth="true" hidden="false" outlineLevel="0" max="7" min="7" style="0" width="20"/>
  </cols>
  <sheetData>
    <row r="1" customFormat="false" ht="25.5" hidden="false" customHeight="true" outlineLevel="0" collapsed="false">
      <c r="A1" s="23" t="s">
        <v>16</v>
      </c>
      <c r="B1" s="23" t="s">
        <v>41</v>
      </c>
      <c r="C1" s="23" t="s">
        <v>42</v>
      </c>
      <c r="D1" s="23" t="s">
        <v>43</v>
      </c>
      <c r="E1" s="23" t="s">
        <v>44</v>
      </c>
      <c r="F1" s="23" t="s">
        <v>45</v>
      </c>
      <c r="G1" s="23" t="s">
        <v>39</v>
      </c>
    </row>
    <row r="2" customFormat="false" ht="27.75" hidden="false" customHeight="true" outlineLevel="0" collapsed="false">
      <c r="A2" s="37" t="s">
        <v>46</v>
      </c>
      <c r="B2" s="37"/>
      <c r="C2" s="37"/>
      <c r="D2" s="37"/>
      <c r="E2" s="37"/>
      <c r="F2" s="37"/>
      <c r="G2" s="37"/>
    </row>
    <row r="3" customFormat="false" ht="15" hidden="false" customHeight="false" outlineLevel="0" collapsed="false">
      <c r="A3" s="30"/>
      <c r="B3" s="18"/>
      <c r="C3" s="32"/>
      <c r="D3" s="18"/>
      <c r="E3" s="38"/>
      <c r="F3" s="32"/>
      <c r="G3" s="18"/>
    </row>
    <row r="4" customFormat="false" ht="15" hidden="false" customHeight="false" outlineLevel="0" collapsed="false">
      <c r="A4" s="25"/>
      <c r="B4" s="21"/>
      <c r="C4" s="27"/>
      <c r="D4" s="21"/>
      <c r="E4" s="39"/>
      <c r="F4" s="27"/>
      <c r="G4" s="21"/>
    </row>
    <row r="5" customFormat="false" ht="15" hidden="false" customHeight="false" outlineLevel="0" collapsed="false">
      <c r="A5" s="30"/>
      <c r="B5" s="18"/>
      <c r="C5" s="32"/>
      <c r="D5" s="18"/>
      <c r="E5" s="38"/>
      <c r="F5" s="32"/>
      <c r="G5" s="18"/>
    </row>
    <row r="6" customFormat="false" ht="15" hidden="false" customHeight="false" outlineLevel="0" collapsed="false">
      <c r="A6" s="25"/>
      <c r="B6" s="21"/>
      <c r="C6" s="27"/>
      <c r="D6" s="21"/>
      <c r="E6" s="39"/>
      <c r="F6" s="27"/>
      <c r="G6" s="21"/>
    </row>
    <row r="7" customFormat="false" ht="15" hidden="false" customHeight="false" outlineLevel="0" collapsed="false">
      <c r="A7" s="30"/>
      <c r="B7" s="18"/>
      <c r="C7" s="32"/>
      <c r="D7" s="18"/>
      <c r="E7" s="38"/>
      <c r="F7" s="32"/>
      <c r="G7" s="18"/>
    </row>
    <row r="8" customFormat="false" ht="15" hidden="false" customHeight="false" outlineLevel="0" collapsed="false">
      <c r="A8" s="25"/>
      <c r="B8" s="21"/>
      <c r="C8" s="27"/>
      <c r="D8" s="21"/>
      <c r="E8" s="39"/>
      <c r="F8" s="27"/>
      <c r="G8" s="21"/>
    </row>
    <row r="9" customFormat="false" ht="15" hidden="false" customHeight="false" outlineLevel="0" collapsed="false">
      <c r="A9" s="30"/>
      <c r="B9" s="18"/>
      <c r="C9" s="32"/>
      <c r="D9" s="18"/>
      <c r="E9" s="38"/>
      <c r="F9" s="32"/>
      <c r="G9" s="18"/>
    </row>
    <row r="10" customFormat="false" ht="15" hidden="false" customHeight="false" outlineLevel="0" collapsed="false">
      <c r="A10" s="25"/>
      <c r="B10" s="21"/>
      <c r="C10" s="27"/>
      <c r="D10" s="21"/>
      <c r="E10" s="39"/>
      <c r="F10" s="27"/>
      <c r="G10" s="21"/>
    </row>
    <row r="11" customFormat="false" ht="15" hidden="false" customHeight="false" outlineLevel="0" collapsed="false">
      <c r="A11" s="30"/>
      <c r="B11" s="18"/>
      <c r="C11" s="32"/>
      <c r="D11" s="18"/>
      <c r="E11" s="38"/>
      <c r="F11" s="32"/>
      <c r="G11" s="18"/>
    </row>
    <row r="12" customFormat="false" ht="15" hidden="false" customHeight="false" outlineLevel="0" collapsed="false">
      <c r="A12" s="25"/>
      <c r="B12" s="21"/>
      <c r="C12" s="27"/>
      <c r="D12" s="21"/>
      <c r="E12" s="39"/>
      <c r="F12" s="27"/>
      <c r="G12" s="21"/>
    </row>
    <row r="13" customFormat="false" ht="15" hidden="false" customHeight="false" outlineLevel="0" collapsed="false">
      <c r="A13" s="30"/>
      <c r="B13" s="18"/>
      <c r="C13" s="32"/>
      <c r="D13" s="18"/>
      <c r="E13" s="38"/>
      <c r="F13" s="32"/>
      <c r="G13" s="18"/>
    </row>
    <row r="14" customFormat="false" ht="15" hidden="false" customHeight="false" outlineLevel="0" collapsed="false">
      <c r="A14" s="25"/>
      <c r="B14" s="21"/>
      <c r="C14" s="27"/>
      <c r="D14" s="21"/>
      <c r="E14" s="39"/>
      <c r="F14" s="27"/>
      <c r="G14" s="21"/>
    </row>
    <row r="15" customFormat="false" ht="15" hidden="false" customHeight="false" outlineLevel="0" collapsed="false">
      <c r="A15" s="30"/>
      <c r="B15" s="18"/>
      <c r="C15" s="32"/>
      <c r="D15" s="18"/>
      <c r="E15" s="38"/>
      <c r="F15" s="32"/>
      <c r="G15" s="18"/>
    </row>
    <row r="16" customFormat="false" ht="15" hidden="false" customHeight="false" outlineLevel="0" collapsed="false">
      <c r="A16" s="25"/>
      <c r="B16" s="21"/>
      <c r="C16" s="27"/>
      <c r="D16" s="21"/>
      <c r="E16" s="39"/>
      <c r="F16" s="27"/>
      <c r="G16" s="21"/>
    </row>
    <row r="17" customFormat="false" ht="15" hidden="false" customHeight="false" outlineLevel="0" collapsed="false">
      <c r="A17" s="30"/>
      <c r="B17" s="18"/>
      <c r="C17" s="32"/>
      <c r="D17" s="18"/>
      <c r="E17" s="38"/>
      <c r="F17" s="32"/>
      <c r="G17" s="18"/>
    </row>
    <row r="18" customFormat="false" ht="15" hidden="false" customHeight="false" outlineLevel="0" collapsed="false">
      <c r="A18" s="25"/>
      <c r="B18" s="21"/>
      <c r="C18" s="27"/>
      <c r="D18" s="21"/>
      <c r="E18" s="39"/>
      <c r="F18" s="27"/>
      <c r="G18" s="21"/>
    </row>
    <row r="19" customFormat="false" ht="15" hidden="false" customHeight="false" outlineLevel="0" collapsed="false">
      <c r="A19" s="30"/>
      <c r="B19" s="18"/>
      <c r="C19" s="32"/>
      <c r="D19" s="18"/>
      <c r="E19" s="38"/>
      <c r="F19" s="32"/>
      <c r="G19" s="18"/>
    </row>
    <row r="20" customFormat="false" ht="15" hidden="false" customHeight="false" outlineLevel="0" collapsed="false">
      <c r="A20" s="25"/>
      <c r="B20" s="21"/>
      <c r="C20" s="27"/>
      <c r="D20" s="21"/>
      <c r="E20" s="39"/>
      <c r="F20" s="27"/>
      <c r="G20" s="21"/>
    </row>
    <row r="21" customFormat="false" ht="15" hidden="false" customHeight="false" outlineLevel="0" collapsed="false">
      <c r="A21" s="30"/>
      <c r="B21" s="18"/>
      <c r="C21" s="32"/>
      <c r="D21" s="18"/>
      <c r="E21" s="38"/>
      <c r="F21" s="32"/>
      <c r="G21" s="18"/>
    </row>
    <row r="22" customFormat="false" ht="15" hidden="false" customHeight="false" outlineLevel="0" collapsed="false">
      <c r="A22" s="25"/>
      <c r="B22" s="21"/>
      <c r="C22" s="27"/>
      <c r="D22" s="21"/>
      <c r="E22" s="39"/>
      <c r="F22" s="27"/>
      <c r="G22" s="21"/>
    </row>
    <row r="23" customFormat="false" ht="15" hidden="false" customHeight="false" outlineLevel="0" collapsed="false">
      <c r="A23" s="30"/>
      <c r="B23" s="18"/>
      <c r="C23" s="32"/>
      <c r="D23" s="18"/>
      <c r="E23" s="38"/>
      <c r="F23" s="32"/>
      <c r="G23" s="18"/>
    </row>
    <row r="24" customFormat="false" ht="15" hidden="false" customHeight="false" outlineLevel="0" collapsed="false">
      <c r="A24" s="25"/>
      <c r="B24" s="21"/>
      <c r="C24" s="27"/>
      <c r="D24" s="21"/>
      <c r="E24" s="39"/>
      <c r="F24" s="27"/>
      <c r="G24" s="21"/>
    </row>
    <row r="25" customFormat="false" ht="15" hidden="false" customHeight="false" outlineLevel="0" collapsed="false">
      <c r="A25" s="30"/>
      <c r="B25" s="18"/>
      <c r="C25" s="32"/>
      <c r="D25" s="18"/>
      <c r="E25" s="38"/>
      <c r="F25" s="32"/>
      <c r="G25" s="18"/>
    </row>
    <row r="26" customFormat="false" ht="15" hidden="false" customHeight="false" outlineLevel="0" collapsed="false">
      <c r="A26" s="25"/>
      <c r="B26" s="21"/>
      <c r="C26" s="27"/>
      <c r="D26" s="21"/>
      <c r="E26" s="39"/>
      <c r="F26" s="27"/>
      <c r="G26" s="21"/>
    </row>
    <row r="27" customFormat="false" ht="15" hidden="false" customHeight="false" outlineLevel="0" collapsed="false">
      <c r="A27" s="30"/>
      <c r="B27" s="18"/>
      <c r="C27" s="32"/>
      <c r="D27" s="18"/>
      <c r="E27" s="38"/>
      <c r="F27" s="32"/>
      <c r="G27" s="18"/>
    </row>
    <row r="28" customFormat="false" ht="15" hidden="false" customHeight="false" outlineLevel="0" collapsed="false">
      <c r="A28" s="25"/>
      <c r="B28" s="21"/>
      <c r="C28" s="27"/>
      <c r="D28" s="21"/>
      <c r="E28" s="39"/>
      <c r="F28" s="27"/>
      <c r="G28" s="21"/>
    </row>
    <row r="29" customFormat="false" ht="15" hidden="false" customHeight="false" outlineLevel="0" collapsed="false">
      <c r="A29" s="30"/>
      <c r="B29" s="18"/>
      <c r="C29" s="32"/>
      <c r="D29" s="18"/>
      <c r="E29" s="38"/>
      <c r="F29" s="32"/>
      <c r="G29" s="18"/>
    </row>
    <row r="30" customFormat="false" ht="15" hidden="false" customHeight="false" outlineLevel="0" collapsed="false">
      <c r="A30" s="25"/>
      <c r="B30" s="21"/>
      <c r="C30" s="27"/>
      <c r="D30" s="21"/>
      <c r="E30" s="39"/>
      <c r="F30" s="27"/>
      <c r="G30" s="21"/>
    </row>
    <row r="31" customFormat="false" ht="15" hidden="false" customHeight="false" outlineLevel="0" collapsed="false">
      <c r="A31" s="30"/>
      <c r="B31" s="18"/>
      <c r="C31" s="32"/>
      <c r="D31" s="18"/>
      <c r="E31" s="38"/>
      <c r="F31" s="32"/>
      <c r="G31" s="18"/>
    </row>
    <row r="32" customFormat="false" ht="15" hidden="false" customHeight="false" outlineLevel="0" collapsed="false">
      <c r="A32" s="25"/>
      <c r="B32" s="21"/>
      <c r="C32" s="27"/>
      <c r="D32" s="21"/>
      <c r="E32" s="39"/>
      <c r="F32" s="27"/>
      <c r="G32" s="21"/>
    </row>
    <row r="33" customFormat="false" ht="15" hidden="false" customHeight="false" outlineLevel="0" collapsed="false">
      <c r="A33" s="30"/>
      <c r="B33" s="18"/>
      <c r="C33" s="32"/>
      <c r="D33" s="18"/>
      <c r="E33" s="38"/>
      <c r="F33" s="32"/>
      <c r="G33" s="18"/>
    </row>
    <row r="34" customFormat="false" ht="15" hidden="false" customHeight="false" outlineLevel="0" collapsed="false">
      <c r="A34" s="25"/>
      <c r="B34" s="21"/>
      <c r="C34" s="27"/>
      <c r="D34" s="21"/>
      <c r="E34" s="39"/>
      <c r="F34" s="27"/>
      <c r="G34" s="21"/>
    </row>
    <row r="35" customFormat="false" ht="15" hidden="false" customHeight="false" outlineLevel="0" collapsed="false">
      <c r="A35" s="30"/>
      <c r="B35" s="18"/>
      <c r="C35" s="32"/>
      <c r="D35" s="18"/>
      <c r="E35" s="38"/>
      <c r="F35" s="32"/>
      <c r="G35" s="18"/>
    </row>
    <row r="36" customFormat="false" ht="15" hidden="false" customHeight="false" outlineLevel="0" collapsed="false">
      <c r="A36" s="25"/>
      <c r="B36" s="21"/>
      <c r="C36" s="27"/>
      <c r="D36" s="21"/>
      <c r="E36" s="39"/>
      <c r="F36" s="27"/>
      <c r="G36" s="21"/>
    </row>
    <row r="37" customFormat="false" ht="15" hidden="false" customHeight="false" outlineLevel="0" collapsed="false">
      <c r="A37" s="30"/>
      <c r="B37" s="18"/>
      <c r="C37" s="32"/>
      <c r="D37" s="18"/>
      <c r="E37" s="38"/>
      <c r="F37" s="32"/>
      <c r="G37" s="18"/>
    </row>
    <row r="38" customFormat="false" ht="15" hidden="false" customHeight="false" outlineLevel="0" collapsed="false">
      <c r="A38" s="25"/>
      <c r="B38" s="21"/>
      <c r="C38" s="27"/>
      <c r="D38" s="21"/>
      <c r="E38" s="39"/>
      <c r="F38" s="27"/>
      <c r="G38" s="21"/>
    </row>
    <row r="39" customFormat="false" ht="15" hidden="false" customHeight="false" outlineLevel="0" collapsed="false">
      <c r="A39" s="30"/>
      <c r="B39" s="18"/>
      <c r="C39" s="32"/>
      <c r="D39" s="18"/>
      <c r="E39" s="38"/>
      <c r="F39" s="32"/>
      <c r="G39" s="18"/>
    </row>
    <row r="40" customFormat="false" ht="15" hidden="false" customHeight="false" outlineLevel="0" collapsed="false">
      <c r="A40" s="25"/>
      <c r="B40" s="21"/>
      <c r="C40" s="27"/>
      <c r="D40" s="21"/>
      <c r="E40" s="39"/>
      <c r="F40" s="27"/>
      <c r="G40" s="21"/>
    </row>
    <row r="41" customFormat="false" ht="15" hidden="false" customHeight="false" outlineLevel="0" collapsed="false">
      <c r="A41" s="30"/>
      <c r="B41" s="18"/>
      <c r="C41" s="32"/>
      <c r="D41" s="18"/>
      <c r="E41" s="38"/>
      <c r="F41" s="32"/>
      <c r="G41" s="18"/>
    </row>
    <row r="42" customFormat="false" ht="15" hidden="false" customHeight="false" outlineLevel="0" collapsed="false">
      <c r="A42" s="25"/>
      <c r="B42" s="21"/>
      <c r="C42" s="27"/>
      <c r="D42" s="21"/>
      <c r="E42" s="39"/>
      <c r="F42" s="27"/>
      <c r="G42" s="21"/>
    </row>
    <row r="43" customFormat="false" ht="15" hidden="false" customHeight="false" outlineLevel="0" collapsed="false">
      <c r="A43" s="30"/>
      <c r="B43" s="18"/>
      <c r="C43" s="32"/>
      <c r="D43" s="18"/>
      <c r="E43" s="38"/>
      <c r="F43" s="32"/>
      <c r="G43" s="18"/>
    </row>
    <row r="44" customFormat="false" ht="15" hidden="false" customHeight="false" outlineLevel="0" collapsed="false">
      <c r="A44" s="25"/>
      <c r="B44" s="21"/>
      <c r="C44" s="27"/>
      <c r="D44" s="21"/>
      <c r="E44" s="39"/>
      <c r="F44" s="27"/>
      <c r="G44" s="21"/>
    </row>
    <row r="45" customFormat="false" ht="15" hidden="false" customHeight="false" outlineLevel="0" collapsed="false">
      <c r="A45" s="30"/>
      <c r="B45" s="18"/>
      <c r="C45" s="32"/>
      <c r="D45" s="18"/>
      <c r="E45" s="38"/>
      <c r="F45" s="32"/>
      <c r="G45" s="18"/>
    </row>
    <row r="46" customFormat="false" ht="15" hidden="false" customHeight="false" outlineLevel="0" collapsed="false">
      <c r="A46" s="25"/>
      <c r="B46" s="21"/>
      <c r="C46" s="27"/>
      <c r="D46" s="21"/>
      <c r="E46" s="39"/>
      <c r="F46" s="27"/>
      <c r="G46" s="21"/>
    </row>
    <row r="47" customFormat="false" ht="15" hidden="false" customHeight="false" outlineLevel="0" collapsed="false">
      <c r="A47" s="30"/>
      <c r="B47" s="18"/>
      <c r="C47" s="32"/>
      <c r="D47" s="18"/>
      <c r="E47" s="38"/>
      <c r="F47" s="32"/>
      <c r="G47" s="18"/>
    </row>
    <row r="48" customFormat="false" ht="15" hidden="false" customHeight="false" outlineLevel="0" collapsed="false">
      <c r="A48" s="25"/>
      <c r="B48" s="21"/>
      <c r="C48" s="27"/>
      <c r="D48" s="21"/>
      <c r="E48" s="39"/>
      <c r="F48" s="27"/>
      <c r="G48" s="21"/>
    </row>
    <row r="49" customFormat="false" ht="15" hidden="false" customHeight="false" outlineLevel="0" collapsed="false">
      <c r="A49" s="30"/>
      <c r="B49" s="18"/>
      <c r="C49" s="32"/>
      <c r="D49" s="18"/>
      <c r="E49" s="38"/>
      <c r="F49" s="32"/>
      <c r="G49" s="18"/>
    </row>
    <row r="50" customFormat="false" ht="15" hidden="false" customHeight="false" outlineLevel="0" collapsed="false">
      <c r="A50" s="25"/>
      <c r="B50" s="21"/>
      <c r="C50" s="27"/>
      <c r="D50" s="21"/>
      <c r="E50" s="39"/>
      <c r="F50" s="27"/>
      <c r="G50" s="21"/>
    </row>
    <row r="51" customFormat="false" ht="15" hidden="false" customHeight="false" outlineLevel="0" collapsed="false">
      <c r="A51" s="30"/>
      <c r="B51" s="18"/>
      <c r="C51" s="32"/>
      <c r="D51" s="18"/>
      <c r="E51" s="38"/>
      <c r="F51" s="32"/>
      <c r="G51" s="18"/>
    </row>
    <row r="52" customFormat="false" ht="15" hidden="false" customHeight="false" outlineLevel="0" collapsed="false">
      <c r="A52" s="25"/>
      <c r="B52" s="21"/>
      <c r="C52" s="27"/>
      <c r="D52" s="21"/>
      <c r="E52" s="39"/>
      <c r="F52" s="27"/>
      <c r="G52" s="21"/>
    </row>
    <row r="53" customFormat="false" ht="15" hidden="false" customHeight="false" outlineLevel="0" collapsed="false">
      <c r="A53" s="30"/>
      <c r="B53" s="18"/>
      <c r="C53" s="32"/>
      <c r="D53" s="18"/>
      <c r="E53" s="38"/>
      <c r="F53" s="32"/>
      <c r="G53" s="18"/>
    </row>
    <row r="54" customFormat="false" ht="15" hidden="false" customHeight="false" outlineLevel="0" collapsed="false">
      <c r="A54" s="25"/>
      <c r="B54" s="21"/>
      <c r="C54" s="27"/>
      <c r="D54" s="21"/>
      <c r="E54" s="39"/>
      <c r="F54" s="27"/>
      <c r="G54" s="21"/>
    </row>
    <row r="55" customFormat="false" ht="15" hidden="false" customHeight="false" outlineLevel="0" collapsed="false">
      <c r="A55" s="30"/>
      <c r="B55" s="18"/>
      <c r="C55" s="32"/>
      <c r="D55" s="18"/>
      <c r="E55" s="38"/>
      <c r="F55" s="32"/>
      <c r="G55" s="18"/>
    </row>
    <row r="56" customFormat="false" ht="15" hidden="false" customHeight="false" outlineLevel="0" collapsed="false">
      <c r="A56" s="25"/>
      <c r="B56" s="21"/>
      <c r="C56" s="27"/>
      <c r="D56" s="21"/>
      <c r="E56" s="39"/>
      <c r="F56" s="27"/>
      <c r="G56" s="21"/>
    </row>
    <row r="57" customFormat="false" ht="15" hidden="false" customHeight="false" outlineLevel="0" collapsed="false">
      <c r="A57" s="30"/>
      <c r="B57" s="18"/>
      <c r="C57" s="32"/>
      <c r="D57" s="18"/>
      <c r="E57" s="38"/>
      <c r="F57" s="32"/>
      <c r="G57" s="18"/>
    </row>
    <row r="58" customFormat="false" ht="15" hidden="false" customHeight="false" outlineLevel="0" collapsed="false">
      <c r="A58" s="25"/>
      <c r="B58" s="21"/>
      <c r="C58" s="27"/>
      <c r="D58" s="21"/>
      <c r="E58" s="39"/>
      <c r="F58" s="27"/>
      <c r="G58" s="21"/>
    </row>
    <row r="59" customFormat="false" ht="15" hidden="false" customHeight="false" outlineLevel="0" collapsed="false">
      <c r="A59" s="30"/>
      <c r="B59" s="18"/>
      <c r="C59" s="32"/>
      <c r="D59" s="18"/>
      <c r="E59" s="38"/>
      <c r="F59" s="32"/>
      <c r="G59" s="18"/>
    </row>
    <row r="60" customFormat="false" ht="15" hidden="false" customHeight="false" outlineLevel="0" collapsed="false">
      <c r="A60" s="25"/>
      <c r="B60" s="21"/>
      <c r="C60" s="27"/>
      <c r="D60" s="21"/>
      <c r="E60" s="39"/>
      <c r="F60" s="27"/>
      <c r="G60" s="21"/>
    </row>
    <row r="61" customFormat="false" ht="15" hidden="false" customHeight="false" outlineLevel="0" collapsed="false">
      <c r="A61" s="30"/>
      <c r="B61" s="18"/>
      <c r="C61" s="32"/>
      <c r="D61" s="18"/>
      <c r="E61" s="38"/>
      <c r="F61" s="32"/>
      <c r="G61" s="18"/>
    </row>
    <row r="62" customFormat="false" ht="15" hidden="false" customHeight="false" outlineLevel="0" collapsed="false">
      <c r="A62" s="25"/>
      <c r="B62" s="21"/>
      <c r="C62" s="27"/>
      <c r="D62" s="21"/>
      <c r="E62" s="39"/>
      <c r="F62" s="27"/>
      <c r="G62" s="21"/>
    </row>
    <row r="63" customFormat="false" ht="15" hidden="false" customHeight="false" outlineLevel="0" collapsed="false">
      <c r="A63" s="30"/>
      <c r="B63" s="18"/>
      <c r="C63" s="32"/>
      <c r="D63" s="18"/>
      <c r="E63" s="38"/>
      <c r="F63" s="32"/>
      <c r="G63" s="18"/>
    </row>
    <row r="64" customFormat="false" ht="15" hidden="false" customHeight="false" outlineLevel="0" collapsed="false">
      <c r="A64" s="25"/>
      <c r="B64" s="21"/>
      <c r="C64" s="27"/>
      <c r="D64" s="21"/>
      <c r="E64" s="39"/>
      <c r="F64" s="27"/>
      <c r="G64" s="21"/>
    </row>
    <row r="65" customFormat="false" ht="15" hidden="false" customHeight="false" outlineLevel="0" collapsed="false">
      <c r="A65" s="30"/>
      <c r="B65" s="18"/>
      <c r="C65" s="32"/>
      <c r="D65" s="18"/>
      <c r="E65" s="38"/>
      <c r="F65" s="32"/>
      <c r="G65" s="18"/>
    </row>
    <row r="66" customFormat="false" ht="15" hidden="false" customHeight="false" outlineLevel="0" collapsed="false">
      <c r="A66" s="25"/>
      <c r="B66" s="21"/>
      <c r="C66" s="27"/>
      <c r="D66" s="21"/>
      <c r="E66" s="39"/>
      <c r="F66" s="27"/>
      <c r="G66" s="21"/>
    </row>
    <row r="67" customFormat="false" ht="15" hidden="false" customHeight="false" outlineLevel="0" collapsed="false">
      <c r="A67" s="30"/>
      <c r="B67" s="18"/>
      <c r="C67" s="32"/>
      <c r="D67" s="18"/>
      <c r="E67" s="38"/>
      <c r="F67" s="32"/>
      <c r="G67" s="18"/>
    </row>
    <row r="68" customFormat="false" ht="15" hidden="false" customHeight="false" outlineLevel="0" collapsed="false">
      <c r="A68" s="25"/>
      <c r="B68" s="21"/>
      <c r="C68" s="27"/>
      <c r="D68" s="21"/>
      <c r="E68" s="39"/>
      <c r="F68" s="27"/>
      <c r="G68" s="21"/>
    </row>
    <row r="69" customFormat="false" ht="15" hidden="false" customHeight="false" outlineLevel="0" collapsed="false">
      <c r="A69" s="30"/>
      <c r="B69" s="18"/>
      <c r="C69" s="32"/>
      <c r="D69" s="18"/>
      <c r="E69" s="38"/>
      <c r="F69" s="32"/>
      <c r="G69" s="18"/>
    </row>
    <row r="70" customFormat="false" ht="15" hidden="false" customHeight="false" outlineLevel="0" collapsed="false">
      <c r="A70" s="25"/>
      <c r="B70" s="21"/>
      <c r="C70" s="27"/>
      <c r="D70" s="21"/>
      <c r="E70" s="39"/>
      <c r="F70" s="27"/>
      <c r="G70" s="21"/>
    </row>
    <row r="71" customFormat="false" ht="15" hidden="false" customHeight="false" outlineLevel="0" collapsed="false">
      <c r="A71" s="30"/>
      <c r="B71" s="18"/>
      <c r="C71" s="32"/>
      <c r="D71" s="18"/>
      <c r="E71" s="38"/>
      <c r="F71" s="32"/>
      <c r="G71" s="18"/>
    </row>
    <row r="72" customFormat="false" ht="15" hidden="false" customHeight="false" outlineLevel="0" collapsed="false">
      <c r="A72" s="25"/>
      <c r="B72" s="21"/>
      <c r="C72" s="27"/>
      <c r="D72" s="21"/>
      <c r="E72" s="39"/>
      <c r="F72" s="27"/>
      <c r="G72" s="21"/>
    </row>
    <row r="73" customFormat="false" ht="15" hidden="false" customHeight="false" outlineLevel="0" collapsed="false">
      <c r="A73" s="30"/>
      <c r="B73" s="18"/>
      <c r="C73" s="32"/>
      <c r="D73" s="18"/>
      <c r="E73" s="38"/>
      <c r="F73" s="32"/>
      <c r="G73" s="18"/>
    </row>
    <row r="74" customFormat="false" ht="15" hidden="false" customHeight="false" outlineLevel="0" collapsed="false">
      <c r="A74" s="25"/>
      <c r="B74" s="21"/>
      <c r="C74" s="27"/>
      <c r="D74" s="21"/>
      <c r="E74" s="39"/>
      <c r="F74" s="27"/>
      <c r="G74" s="21"/>
    </row>
    <row r="75" customFormat="false" ht="15" hidden="false" customHeight="false" outlineLevel="0" collapsed="false">
      <c r="A75" s="30"/>
      <c r="B75" s="18"/>
      <c r="C75" s="32"/>
      <c r="D75" s="18"/>
      <c r="E75" s="38"/>
      <c r="F75" s="32"/>
      <c r="G75" s="18"/>
    </row>
    <row r="76" customFormat="false" ht="15" hidden="false" customHeight="false" outlineLevel="0" collapsed="false">
      <c r="A76" s="25"/>
      <c r="B76" s="21"/>
      <c r="C76" s="27"/>
      <c r="D76" s="21"/>
      <c r="E76" s="39"/>
      <c r="F76" s="27"/>
      <c r="G76" s="21"/>
    </row>
    <row r="77" customFormat="false" ht="15" hidden="false" customHeight="false" outlineLevel="0" collapsed="false">
      <c r="A77" s="30"/>
      <c r="B77" s="18"/>
      <c r="C77" s="32"/>
      <c r="D77" s="18"/>
      <c r="E77" s="38"/>
      <c r="F77" s="32"/>
      <c r="G77" s="18"/>
    </row>
    <row r="78" customFormat="false" ht="15" hidden="false" customHeight="false" outlineLevel="0" collapsed="false">
      <c r="A78" s="25"/>
      <c r="B78" s="21"/>
      <c r="C78" s="27"/>
      <c r="D78" s="21"/>
      <c r="E78" s="39"/>
      <c r="F78" s="27"/>
      <c r="G78" s="21"/>
    </row>
    <row r="79" customFormat="false" ht="15" hidden="false" customHeight="false" outlineLevel="0" collapsed="false">
      <c r="A79" s="30"/>
      <c r="B79" s="18"/>
      <c r="C79" s="32"/>
      <c r="D79" s="18"/>
      <c r="E79" s="38"/>
      <c r="F79" s="32"/>
      <c r="G79" s="18"/>
    </row>
    <row r="80" customFormat="false" ht="15" hidden="false" customHeight="false" outlineLevel="0" collapsed="false">
      <c r="A80" s="25"/>
      <c r="B80" s="21"/>
      <c r="C80" s="27"/>
      <c r="D80" s="21"/>
      <c r="E80" s="39"/>
      <c r="F80" s="27"/>
      <c r="G80" s="21"/>
    </row>
    <row r="81" customFormat="false" ht="15" hidden="false" customHeight="false" outlineLevel="0" collapsed="false">
      <c r="A81" s="30"/>
      <c r="B81" s="18"/>
      <c r="C81" s="32"/>
      <c r="D81" s="18"/>
      <c r="E81" s="38"/>
      <c r="F81" s="32"/>
      <c r="G81" s="18"/>
    </row>
    <row r="82" customFormat="false" ht="15" hidden="false" customHeight="false" outlineLevel="0" collapsed="false">
      <c r="A82" s="25"/>
      <c r="B82" s="21"/>
      <c r="C82" s="27"/>
      <c r="D82" s="21"/>
      <c r="E82" s="39"/>
      <c r="F82" s="27"/>
      <c r="G82" s="21"/>
    </row>
    <row r="83" customFormat="false" ht="15" hidden="false" customHeight="false" outlineLevel="0" collapsed="false">
      <c r="A83" s="30"/>
      <c r="B83" s="18"/>
      <c r="C83" s="32"/>
      <c r="D83" s="18"/>
      <c r="E83" s="38"/>
      <c r="F83" s="32"/>
      <c r="G83" s="18"/>
    </row>
    <row r="84" customFormat="false" ht="15" hidden="false" customHeight="false" outlineLevel="0" collapsed="false">
      <c r="A84" s="25"/>
      <c r="B84" s="21"/>
      <c r="C84" s="27"/>
      <c r="D84" s="21"/>
      <c r="E84" s="39"/>
      <c r="F84" s="27"/>
      <c r="G84" s="21"/>
    </row>
    <row r="85" customFormat="false" ht="15" hidden="false" customHeight="false" outlineLevel="0" collapsed="false">
      <c r="A85" s="30"/>
      <c r="B85" s="18"/>
      <c r="C85" s="32"/>
      <c r="D85" s="18"/>
      <c r="E85" s="38"/>
      <c r="F85" s="32"/>
      <c r="G85" s="18"/>
    </row>
    <row r="86" customFormat="false" ht="15" hidden="false" customHeight="false" outlineLevel="0" collapsed="false">
      <c r="A86" s="25"/>
      <c r="B86" s="21"/>
      <c r="C86" s="27"/>
      <c r="D86" s="21"/>
      <c r="E86" s="39"/>
      <c r="F86" s="27"/>
      <c r="G86" s="21"/>
    </row>
    <row r="87" customFormat="false" ht="15" hidden="false" customHeight="false" outlineLevel="0" collapsed="false">
      <c r="A87" s="30"/>
      <c r="B87" s="18"/>
      <c r="C87" s="32"/>
      <c r="D87" s="18"/>
      <c r="E87" s="38"/>
      <c r="F87" s="32"/>
      <c r="G87" s="18"/>
    </row>
    <row r="88" customFormat="false" ht="15" hidden="false" customHeight="false" outlineLevel="0" collapsed="false">
      <c r="A88" s="25"/>
      <c r="B88" s="21"/>
      <c r="C88" s="27"/>
      <c r="D88" s="21"/>
      <c r="E88" s="39"/>
      <c r="F88" s="27"/>
      <c r="G88" s="21"/>
    </row>
    <row r="89" customFormat="false" ht="15" hidden="false" customHeight="false" outlineLevel="0" collapsed="false">
      <c r="A89" s="30"/>
      <c r="B89" s="18"/>
      <c r="C89" s="32"/>
      <c r="D89" s="18"/>
      <c r="E89" s="38"/>
      <c r="F89" s="32"/>
      <c r="G89" s="18"/>
    </row>
    <row r="90" customFormat="false" ht="15" hidden="false" customHeight="false" outlineLevel="0" collapsed="false">
      <c r="A90" s="25"/>
      <c r="B90" s="21"/>
      <c r="C90" s="27"/>
      <c r="D90" s="21"/>
      <c r="E90" s="39"/>
      <c r="F90" s="27"/>
      <c r="G90" s="21"/>
    </row>
    <row r="91" customFormat="false" ht="15" hidden="false" customHeight="false" outlineLevel="0" collapsed="false">
      <c r="A91" s="30"/>
      <c r="B91" s="18"/>
      <c r="C91" s="32"/>
      <c r="D91" s="18"/>
      <c r="E91" s="38"/>
      <c r="F91" s="32"/>
      <c r="G91" s="18"/>
    </row>
    <row r="92" customFormat="false" ht="15" hidden="false" customHeight="false" outlineLevel="0" collapsed="false">
      <c r="A92" s="25"/>
      <c r="B92" s="21"/>
      <c r="C92" s="27"/>
      <c r="D92" s="21"/>
      <c r="E92" s="39"/>
      <c r="F92" s="27"/>
      <c r="G92" s="21"/>
    </row>
    <row r="93" customFormat="false" ht="15" hidden="false" customHeight="false" outlineLevel="0" collapsed="false">
      <c r="A93" s="30"/>
      <c r="B93" s="18"/>
      <c r="C93" s="32"/>
      <c r="D93" s="18"/>
      <c r="E93" s="38"/>
      <c r="F93" s="32"/>
      <c r="G93" s="18"/>
    </row>
    <row r="94" customFormat="false" ht="15" hidden="false" customHeight="false" outlineLevel="0" collapsed="false">
      <c r="A94" s="25"/>
      <c r="B94" s="21"/>
      <c r="C94" s="27"/>
      <c r="D94" s="21"/>
      <c r="E94" s="39"/>
      <c r="F94" s="27"/>
      <c r="G94" s="21"/>
    </row>
    <row r="95" customFormat="false" ht="15" hidden="false" customHeight="false" outlineLevel="0" collapsed="false">
      <c r="A95" s="30"/>
      <c r="B95" s="18"/>
      <c r="C95" s="32"/>
      <c r="D95" s="18"/>
      <c r="E95" s="38"/>
      <c r="F95" s="32"/>
      <c r="G95" s="18"/>
    </row>
    <row r="96" customFormat="false" ht="15" hidden="false" customHeight="false" outlineLevel="0" collapsed="false">
      <c r="A96" s="25"/>
      <c r="B96" s="21"/>
      <c r="C96" s="27"/>
      <c r="D96" s="21"/>
      <c r="E96" s="39"/>
      <c r="F96" s="27"/>
      <c r="G96" s="21"/>
    </row>
    <row r="97" customFormat="false" ht="15" hidden="false" customHeight="false" outlineLevel="0" collapsed="false">
      <c r="A97" s="30"/>
      <c r="B97" s="18"/>
      <c r="C97" s="32"/>
      <c r="D97" s="18"/>
      <c r="E97" s="38"/>
      <c r="F97" s="32"/>
      <c r="G97" s="18"/>
    </row>
    <row r="98" customFormat="false" ht="15" hidden="false" customHeight="false" outlineLevel="0" collapsed="false">
      <c r="A98" s="25"/>
      <c r="B98" s="21"/>
      <c r="C98" s="27"/>
      <c r="D98" s="21"/>
      <c r="E98" s="39"/>
      <c r="F98" s="27"/>
      <c r="G98" s="21"/>
    </row>
    <row r="99" customFormat="false" ht="15" hidden="false" customHeight="false" outlineLevel="0" collapsed="false">
      <c r="A99" s="30"/>
      <c r="B99" s="18"/>
      <c r="C99" s="32"/>
      <c r="D99" s="18"/>
      <c r="E99" s="38"/>
      <c r="F99" s="32"/>
      <c r="G99" s="18"/>
    </row>
    <row r="100" customFormat="false" ht="15" hidden="false" customHeight="false" outlineLevel="0" collapsed="false">
      <c r="A100" s="25"/>
      <c r="B100" s="21"/>
      <c r="C100" s="27"/>
      <c r="D100" s="21"/>
      <c r="E100" s="39"/>
      <c r="F100" s="27"/>
      <c r="G100" s="21"/>
    </row>
    <row r="101" customFormat="false" ht="15" hidden="false" customHeight="false" outlineLevel="0" collapsed="false">
      <c r="A101" s="30"/>
      <c r="B101" s="18"/>
      <c r="C101" s="32"/>
      <c r="D101" s="18"/>
      <c r="E101" s="38"/>
      <c r="F101" s="32"/>
      <c r="G101" s="18"/>
    </row>
    <row r="102" customFormat="false" ht="15" hidden="false" customHeight="false" outlineLevel="0" collapsed="false">
      <c r="A102" s="25"/>
      <c r="B102" s="21"/>
      <c r="C102" s="27"/>
      <c r="D102" s="21"/>
      <c r="E102" s="39"/>
      <c r="F102" s="27"/>
      <c r="G102" s="21"/>
    </row>
    <row r="103" customFormat="false" ht="15" hidden="false" customHeight="false" outlineLevel="0" collapsed="false">
      <c r="A103" s="30"/>
      <c r="B103" s="18"/>
      <c r="C103" s="32"/>
      <c r="D103" s="18"/>
      <c r="E103" s="38"/>
      <c r="F103" s="32"/>
      <c r="G103" s="18"/>
    </row>
    <row r="104" customFormat="false" ht="15" hidden="false" customHeight="false" outlineLevel="0" collapsed="false">
      <c r="A104" s="25"/>
      <c r="B104" s="21"/>
      <c r="C104" s="27"/>
      <c r="D104" s="21"/>
      <c r="E104" s="39"/>
      <c r="F104" s="27"/>
      <c r="G104" s="21"/>
    </row>
    <row r="105" customFormat="false" ht="15" hidden="false" customHeight="false" outlineLevel="0" collapsed="false">
      <c r="A105" s="30"/>
      <c r="B105" s="18"/>
      <c r="C105" s="32"/>
      <c r="D105" s="18"/>
      <c r="E105" s="38"/>
      <c r="F105" s="32"/>
      <c r="G105" s="18"/>
    </row>
    <row r="106" customFormat="false" ht="15" hidden="false" customHeight="false" outlineLevel="0" collapsed="false">
      <c r="A106" s="25"/>
      <c r="B106" s="21"/>
      <c r="C106" s="27"/>
      <c r="D106" s="21"/>
      <c r="E106" s="39"/>
      <c r="F106" s="27"/>
      <c r="G106" s="21"/>
    </row>
    <row r="107" customFormat="false" ht="15" hidden="false" customHeight="false" outlineLevel="0" collapsed="false">
      <c r="A107" s="30"/>
      <c r="B107" s="18"/>
      <c r="C107" s="32"/>
      <c r="D107" s="18"/>
      <c r="E107" s="38"/>
      <c r="F107" s="32"/>
      <c r="G107" s="18"/>
    </row>
    <row r="108" customFormat="false" ht="15" hidden="false" customHeight="false" outlineLevel="0" collapsed="false">
      <c r="A108" s="25"/>
      <c r="B108" s="21"/>
      <c r="C108" s="27"/>
      <c r="D108" s="21"/>
      <c r="E108" s="39"/>
      <c r="F108" s="27"/>
      <c r="G108" s="21"/>
    </row>
    <row r="109" customFormat="false" ht="15" hidden="false" customHeight="false" outlineLevel="0" collapsed="false">
      <c r="A109" s="30"/>
      <c r="B109" s="18"/>
      <c r="C109" s="32"/>
      <c r="D109" s="18"/>
      <c r="E109" s="38"/>
      <c r="F109" s="32"/>
      <c r="G109" s="18"/>
    </row>
    <row r="110" customFormat="false" ht="15" hidden="false" customHeight="false" outlineLevel="0" collapsed="false">
      <c r="A110" s="25"/>
      <c r="B110" s="21"/>
      <c r="C110" s="27"/>
      <c r="D110" s="21"/>
      <c r="E110" s="39"/>
      <c r="F110" s="27"/>
      <c r="G110" s="21"/>
    </row>
    <row r="111" customFormat="false" ht="15" hidden="false" customHeight="false" outlineLevel="0" collapsed="false">
      <c r="A111" s="30"/>
      <c r="B111" s="18"/>
      <c r="C111" s="32"/>
      <c r="D111" s="18"/>
      <c r="E111" s="38"/>
      <c r="F111" s="32"/>
      <c r="G111" s="18"/>
    </row>
    <row r="112" customFormat="false" ht="15" hidden="false" customHeight="false" outlineLevel="0" collapsed="false">
      <c r="A112" s="25"/>
      <c r="B112" s="21"/>
      <c r="C112" s="27"/>
      <c r="D112" s="21"/>
      <c r="E112" s="39"/>
      <c r="F112" s="27"/>
      <c r="G112" s="21"/>
    </row>
    <row r="113" customFormat="false" ht="15" hidden="false" customHeight="false" outlineLevel="0" collapsed="false">
      <c r="A113" s="30"/>
      <c r="B113" s="18"/>
      <c r="C113" s="32"/>
      <c r="D113" s="18"/>
      <c r="E113" s="38"/>
      <c r="F113" s="32"/>
      <c r="G113" s="18"/>
    </row>
    <row r="114" customFormat="false" ht="15" hidden="false" customHeight="false" outlineLevel="0" collapsed="false">
      <c r="A114" s="25"/>
      <c r="B114" s="21"/>
      <c r="C114" s="27"/>
      <c r="D114" s="21"/>
      <c r="E114" s="39"/>
      <c r="F114" s="27"/>
      <c r="G114" s="21"/>
    </row>
    <row r="115" customFormat="false" ht="15" hidden="false" customHeight="false" outlineLevel="0" collapsed="false">
      <c r="A115" s="30"/>
      <c r="B115" s="18"/>
      <c r="C115" s="32"/>
      <c r="D115" s="18"/>
      <c r="E115" s="38"/>
      <c r="F115" s="32"/>
      <c r="G115" s="18"/>
    </row>
    <row r="116" customFormat="false" ht="15" hidden="false" customHeight="false" outlineLevel="0" collapsed="false">
      <c r="A116" s="25"/>
      <c r="B116" s="21"/>
      <c r="C116" s="27"/>
      <c r="D116" s="21"/>
      <c r="E116" s="39"/>
      <c r="F116" s="27"/>
      <c r="G116" s="21"/>
    </row>
    <row r="117" customFormat="false" ht="15" hidden="false" customHeight="false" outlineLevel="0" collapsed="false">
      <c r="A117" s="30"/>
      <c r="B117" s="18"/>
      <c r="C117" s="32"/>
      <c r="D117" s="18"/>
      <c r="E117" s="38"/>
      <c r="F117" s="32"/>
      <c r="G117" s="18"/>
    </row>
    <row r="118" customFormat="false" ht="15" hidden="false" customHeight="false" outlineLevel="0" collapsed="false">
      <c r="A118" s="25"/>
      <c r="B118" s="21"/>
      <c r="C118" s="27"/>
      <c r="D118" s="21"/>
      <c r="E118" s="39"/>
      <c r="F118" s="27"/>
      <c r="G118" s="21"/>
    </row>
    <row r="119" customFormat="false" ht="15" hidden="false" customHeight="false" outlineLevel="0" collapsed="false">
      <c r="A119" s="30"/>
      <c r="B119" s="18"/>
      <c r="C119" s="32"/>
      <c r="D119" s="18"/>
      <c r="E119" s="38"/>
      <c r="F119" s="32"/>
      <c r="G119" s="18"/>
    </row>
    <row r="120" customFormat="false" ht="15" hidden="false" customHeight="false" outlineLevel="0" collapsed="false">
      <c r="A120" s="25"/>
      <c r="B120" s="21"/>
      <c r="C120" s="27"/>
      <c r="D120" s="21"/>
      <c r="E120" s="39"/>
      <c r="F120" s="27"/>
      <c r="G120" s="21"/>
    </row>
    <row r="121" customFormat="false" ht="15" hidden="false" customHeight="false" outlineLevel="0" collapsed="false">
      <c r="A121" s="30"/>
      <c r="B121" s="18"/>
      <c r="C121" s="32"/>
      <c r="D121" s="18"/>
      <c r="E121" s="38"/>
      <c r="F121" s="32"/>
      <c r="G121" s="18"/>
    </row>
    <row r="122" customFormat="false" ht="15" hidden="false" customHeight="false" outlineLevel="0" collapsed="false">
      <c r="A122" s="25"/>
      <c r="B122" s="21"/>
      <c r="C122" s="27"/>
      <c r="D122" s="21"/>
      <c r="E122" s="39"/>
      <c r="F122" s="27"/>
      <c r="G122" s="21"/>
    </row>
    <row r="123" customFormat="false" ht="15" hidden="false" customHeight="false" outlineLevel="0" collapsed="false">
      <c r="A123" s="30"/>
      <c r="B123" s="18"/>
      <c r="C123" s="32"/>
      <c r="D123" s="18"/>
      <c r="E123" s="38"/>
      <c r="F123" s="32"/>
      <c r="G123" s="18"/>
    </row>
    <row r="124" customFormat="false" ht="15" hidden="false" customHeight="false" outlineLevel="0" collapsed="false">
      <c r="A124" s="25"/>
      <c r="B124" s="21"/>
      <c r="C124" s="27"/>
      <c r="D124" s="21"/>
      <c r="E124" s="39"/>
      <c r="F124" s="27"/>
      <c r="G124" s="21"/>
    </row>
    <row r="125" customFormat="false" ht="15" hidden="false" customHeight="false" outlineLevel="0" collapsed="false">
      <c r="A125" s="30"/>
      <c r="B125" s="18"/>
      <c r="C125" s="32"/>
      <c r="D125" s="18"/>
      <c r="E125" s="38"/>
      <c r="F125" s="32"/>
      <c r="G125" s="18"/>
    </row>
    <row r="126" customFormat="false" ht="15" hidden="false" customHeight="false" outlineLevel="0" collapsed="false">
      <c r="A126" s="25"/>
      <c r="B126" s="21"/>
      <c r="C126" s="27"/>
      <c r="D126" s="21"/>
      <c r="E126" s="39"/>
      <c r="F126" s="27"/>
      <c r="G126" s="21"/>
    </row>
    <row r="127" customFormat="false" ht="15" hidden="false" customHeight="false" outlineLevel="0" collapsed="false">
      <c r="A127" s="30"/>
      <c r="B127" s="18"/>
      <c r="C127" s="32"/>
      <c r="D127" s="18"/>
      <c r="E127" s="38"/>
      <c r="F127" s="32"/>
      <c r="G127" s="18"/>
    </row>
    <row r="128" customFormat="false" ht="15" hidden="false" customHeight="false" outlineLevel="0" collapsed="false">
      <c r="A128" s="25"/>
      <c r="B128" s="21"/>
      <c r="C128" s="27"/>
      <c r="D128" s="21"/>
      <c r="E128" s="39"/>
      <c r="F128" s="27"/>
      <c r="G128" s="21"/>
    </row>
    <row r="129" customFormat="false" ht="15" hidden="false" customHeight="false" outlineLevel="0" collapsed="false">
      <c r="A129" s="30"/>
      <c r="B129" s="18"/>
      <c r="C129" s="32"/>
      <c r="D129" s="18"/>
      <c r="E129" s="38"/>
      <c r="F129" s="32"/>
      <c r="G129" s="18"/>
    </row>
    <row r="130" customFormat="false" ht="15" hidden="false" customHeight="false" outlineLevel="0" collapsed="false">
      <c r="A130" s="25"/>
      <c r="B130" s="21"/>
      <c r="C130" s="27"/>
      <c r="D130" s="21"/>
      <c r="E130" s="39"/>
      <c r="F130" s="27"/>
      <c r="G130" s="21"/>
    </row>
    <row r="131" customFormat="false" ht="15" hidden="false" customHeight="false" outlineLevel="0" collapsed="false">
      <c r="A131" s="30"/>
      <c r="B131" s="18"/>
      <c r="C131" s="32"/>
      <c r="D131" s="18"/>
      <c r="E131" s="38"/>
      <c r="F131" s="32"/>
      <c r="G131" s="18"/>
    </row>
    <row r="132" customFormat="false" ht="15" hidden="false" customHeight="false" outlineLevel="0" collapsed="false">
      <c r="A132" s="25"/>
      <c r="B132" s="21"/>
      <c r="C132" s="27"/>
      <c r="D132" s="21"/>
      <c r="E132" s="39"/>
      <c r="F132" s="27"/>
      <c r="G132" s="21"/>
    </row>
    <row r="133" customFormat="false" ht="15" hidden="false" customHeight="false" outlineLevel="0" collapsed="false">
      <c r="A133" s="30"/>
      <c r="B133" s="18"/>
      <c r="C133" s="32"/>
      <c r="D133" s="18"/>
      <c r="E133" s="38"/>
      <c r="F133" s="32"/>
      <c r="G133" s="18"/>
    </row>
    <row r="134" customFormat="false" ht="15" hidden="false" customHeight="false" outlineLevel="0" collapsed="false">
      <c r="A134" s="25"/>
      <c r="B134" s="21"/>
      <c r="C134" s="27"/>
      <c r="D134" s="21"/>
      <c r="E134" s="39"/>
      <c r="F134" s="27"/>
      <c r="G134" s="21"/>
    </row>
    <row r="135" customFormat="false" ht="15" hidden="false" customHeight="false" outlineLevel="0" collapsed="false">
      <c r="A135" s="30"/>
      <c r="B135" s="18"/>
      <c r="C135" s="32"/>
      <c r="D135" s="18"/>
      <c r="E135" s="38"/>
      <c r="F135" s="32"/>
      <c r="G135" s="18"/>
    </row>
    <row r="136" customFormat="false" ht="15" hidden="false" customHeight="false" outlineLevel="0" collapsed="false">
      <c r="A136" s="25"/>
      <c r="B136" s="21"/>
      <c r="C136" s="27"/>
      <c r="D136" s="21"/>
      <c r="E136" s="39"/>
      <c r="F136" s="27"/>
      <c r="G136" s="21"/>
    </row>
    <row r="137" customFormat="false" ht="15" hidden="false" customHeight="false" outlineLevel="0" collapsed="false">
      <c r="A137" s="30"/>
      <c r="B137" s="18"/>
      <c r="C137" s="32"/>
      <c r="D137" s="18"/>
      <c r="E137" s="38"/>
      <c r="F137" s="32"/>
      <c r="G137" s="18"/>
    </row>
    <row r="138" customFormat="false" ht="15" hidden="false" customHeight="false" outlineLevel="0" collapsed="false">
      <c r="A138" s="25"/>
      <c r="B138" s="21"/>
      <c r="C138" s="27"/>
      <c r="D138" s="21"/>
      <c r="E138" s="39"/>
      <c r="F138" s="27"/>
      <c r="G138" s="21"/>
    </row>
    <row r="139" customFormat="false" ht="15" hidden="false" customHeight="false" outlineLevel="0" collapsed="false">
      <c r="A139" s="30"/>
      <c r="B139" s="18"/>
      <c r="C139" s="32"/>
      <c r="D139" s="18"/>
      <c r="E139" s="38"/>
      <c r="F139" s="32"/>
      <c r="G139" s="18"/>
    </row>
    <row r="140" customFormat="false" ht="15" hidden="false" customHeight="false" outlineLevel="0" collapsed="false">
      <c r="A140" s="25"/>
      <c r="B140" s="21"/>
      <c r="C140" s="27"/>
      <c r="D140" s="21"/>
      <c r="E140" s="39"/>
      <c r="F140" s="27"/>
      <c r="G140" s="21"/>
    </row>
    <row r="141" customFormat="false" ht="15" hidden="false" customHeight="false" outlineLevel="0" collapsed="false">
      <c r="A141" s="30"/>
      <c r="B141" s="18"/>
      <c r="C141" s="32"/>
      <c r="D141" s="18"/>
      <c r="E141" s="38"/>
      <c r="F141" s="32"/>
      <c r="G141" s="18"/>
    </row>
    <row r="142" customFormat="false" ht="15" hidden="false" customHeight="false" outlineLevel="0" collapsed="false">
      <c r="A142" s="25"/>
      <c r="B142" s="21"/>
      <c r="C142" s="27"/>
      <c r="D142" s="21"/>
      <c r="E142" s="39"/>
      <c r="F142" s="27"/>
      <c r="G142" s="21"/>
    </row>
    <row r="143" customFormat="false" ht="15" hidden="false" customHeight="false" outlineLevel="0" collapsed="false">
      <c r="A143" s="30"/>
      <c r="B143" s="18"/>
      <c r="C143" s="32"/>
      <c r="D143" s="18"/>
      <c r="E143" s="38"/>
      <c r="F143" s="32"/>
      <c r="G143" s="18"/>
    </row>
    <row r="144" customFormat="false" ht="15" hidden="false" customHeight="false" outlineLevel="0" collapsed="false">
      <c r="A144" s="25"/>
      <c r="B144" s="21"/>
      <c r="C144" s="27"/>
      <c r="D144" s="21"/>
      <c r="E144" s="39"/>
      <c r="F144" s="27"/>
      <c r="G144" s="21"/>
    </row>
    <row r="145" customFormat="false" ht="15" hidden="false" customHeight="false" outlineLevel="0" collapsed="false">
      <c r="A145" s="30"/>
      <c r="B145" s="18"/>
      <c r="C145" s="32"/>
      <c r="D145" s="18"/>
      <c r="E145" s="38"/>
      <c r="F145" s="32"/>
      <c r="G145" s="18"/>
    </row>
    <row r="146" customFormat="false" ht="15" hidden="false" customHeight="false" outlineLevel="0" collapsed="false">
      <c r="A146" s="25"/>
      <c r="B146" s="21"/>
      <c r="C146" s="27"/>
      <c r="D146" s="21"/>
      <c r="E146" s="39"/>
      <c r="F146" s="27"/>
      <c r="G146" s="21"/>
    </row>
    <row r="147" customFormat="false" ht="15" hidden="false" customHeight="false" outlineLevel="0" collapsed="false">
      <c r="A147" s="30"/>
      <c r="B147" s="18"/>
      <c r="C147" s="32"/>
      <c r="D147" s="18"/>
      <c r="E147" s="38"/>
      <c r="F147" s="32"/>
      <c r="G147" s="18"/>
    </row>
    <row r="148" customFormat="false" ht="15" hidden="false" customHeight="false" outlineLevel="0" collapsed="false">
      <c r="A148" s="25"/>
      <c r="B148" s="21"/>
      <c r="C148" s="27"/>
      <c r="D148" s="21"/>
      <c r="E148" s="39"/>
      <c r="F148" s="27"/>
      <c r="G148" s="21"/>
    </row>
    <row r="149" customFormat="false" ht="15" hidden="false" customHeight="false" outlineLevel="0" collapsed="false">
      <c r="A149" s="30"/>
      <c r="B149" s="18"/>
      <c r="C149" s="32"/>
      <c r="D149" s="18"/>
      <c r="E149" s="38"/>
      <c r="F149" s="32"/>
      <c r="G149" s="18"/>
    </row>
    <row r="150" customFormat="false" ht="15" hidden="false" customHeight="false" outlineLevel="0" collapsed="false">
      <c r="A150" s="25"/>
      <c r="B150" s="21"/>
      <c r="C150" s="27"/>
      <c r="D150" s="21"/>
      <c r="E150" s="39"/>
      <c r="F150" s="27"/>
      <c r="G150" s="21"/>
    </row>
    <row r="151" customFormat="false" ht="15" hidden="false" customHeight="false" outlineLevel="0" collapsed="false">
      <c r="A151" s="30"/>
      <c r="B151" s="18"/>
      <c r="C151" s="32"/>
      <c r="D151" s="18"/>
      <c r="E151" s="38"/>
      <c r="F151" s="32"/>
      <c r="G151" s="18"/>
    </row>
    <row r="152" customFormat="false" ht="15" hidden="false" customHeight="false" outlineLevel="0" collapsed="false">
      <c r="A152" s="25"/>
      <c r="B152" s="21"/>
      <c r="C152" s="27"/>
      <c r="D152" s="21"/>
      <c r="E152" s="39"/>
      <c r="F152" s="27"/>
      <c r="G152" s="21"/>
    </row>
    <row r="153" customFormat="false" ht="15" hidden="false" customHeight="false" outlineLevel="0" collapsed="false">
      <c r="A153" s="30"/>
      <c r="B153" s="18"/>
      <c r="C153" s="32"/>
      <c r="D153" s="18"/>
      <c r="E153" s="38"/>
      <c r="F153" s="32"/>
      <c r="G153" s="18"/>
    </row>
    <row r="154" customFormat="false" ht="15" hidden="false" customHeight="false" outlineLevel="0" collapsed="false">
      <c r="A154" s="25"/>
      <c r="B154" s="21"/>
      <c r="C154" s="27"/>
      <c r="D154" s="21"/>
      <c r="E154" s="39"/>
      <c r="F154" s="27"/>
      <c r="G154" s="21"/>
    </row>
    <row r="155" customFormat="false" ht="15" hidden="false" customHeight="false" outlineLevel="0" collapsed="false">
      <c r="A155" s="30"/>
      <c r="B155" s="18"/>
      <c r="C155" s="32"/>
      <c r="D155" s="18"/>
      <c r="E155" s="38"/>
      <c r="F155" s="32"/>
      <c r="G155" s="18"/>
    </row>
    <row r="156" customFormat="false" ht="15" hidden="false" customHeight="false" outlineLevel="0" collapsed="false">
      <c r="A156" s="25"/>
      <c r="B156" s="21"/>
      <c r="C156" s="27"/>
      <c r="D156" s="21"/>
      <c r="E156" s="39"/>
      <c r="F156" s="27"/>
      <c r="G156" s="21"/>
    </row>
    <row r="157" customFormat="false" ht="15" hidden="false" customHeight="false" outlineLevel="0" collapsed="false">
      <c r="A157" s="30"/>
      <c r="B157" s="18"/>
      <c r="C157" s="32"/>
      <c r="D157" s="18"/>
      <c r="E157" s="38"/>
      <c r="F157" s="32"/>
      <c r="G157" s="18"/>
    </row>
    <row r="158" customFormat="false" ht="15" hidden="false" customHeight="false" outlineLevel="0" collapsed="false">
      <c r="A158" s="25"/>
      <c r="B158" s="21"/>
      <c r="C158" s="27"/>
      <c r="D158" s="21"/>
      <c r="E158" s="39"/>
      <c r="F158" s="27"/>
      <c r="G158" s="21"/>
    </row>
    <row r="159" customFormat="false" ht="15" hidden="false" customHeight="false" outlineLevel="0" collapsed="false">
      <c r="A159" s="30"/>
      <c r="B159" s="18"/>
      <c r="C159" s="32"/>
      <c r="D159" s="18"/>
      <c r="E159" s="38"/>
      <c r="F159" s="32"/>
      <c r="G159" s="18"/>
    </row>
    <row r="160" customFormat="false" ht="15" hidden="false" customHeight="false" outlineLevel="0" collapsed="false">
      <c r="A160" s="25"/>
      <c r="B160" s="21"/>
      <c r="C160" s="27"/>
      <c r="D160" s="21"/>
      <c r="E160" s="39"/>
      <c r="F160" s="27"/>
      <c r="G160" s="21"/>
    </row>
    <row r="161" customFormat="false" ht="15" hidden="false" customHeight="false" outlineLevel="0" collapsed="false">
      <c r="A161" s="30"/>
      <c r="B161" s="18"/>
      <c r="C161" s="32"/>
      <c r="D161" s="18"/>
      <c r="E161" s="38"/>
      <c r="F161" s="32"/>
      <c r="G161" s="18"/>
    </row>
    <row r="162" customFormat="false" ht="15" hidden="false" customHeight="false" outlineLevel="0" collapsed="false">
      <c r="A162" s="25"/>
      <c r="B162" s="21"/>
      <c r="C162" s="27"/>
      <c r="D162" s="21"/>
      <c r="E162" s="39"/>
      <c r="F162" s="27"/>
      <c r="G162" s="21"/>
    </row>
    <row r="163" customFormat="false" ht="15" hidden="false" customHeight="false" outlineLevel="0" collapsed="false">
      <c r="A163" s="30"/>
      <c r="B163" s="18"/>
      <c r="C163" s="32"/>
      <c r="D163" s="18"/>
      <c r="E163" s="38"/>
      <c r="F163" s="32"/>
      <c r="G163" s="18"/>
    </row>
    <row r="164" customFormat="false" ht="15" hidden="false" customHeight="false" outlineLevel="0" collapsed="false">
      <c r="A164" s="25"/>
      <c r="B164" s="21"/>
      <c r="C164" s="27"/>
      <c r="D164" s="21"/>
      <c r="E164" s="39"/>
      <c r="F164" s="27"/>
      <c r="G164" s="21"/>
    </row>
    <row r="165" customFormat="false" ht="15" hidden="false" customHeight="false" outlineLevel="0" collapsed="false">
      <c r="A165" s="30"/>
      <c r="B165" s="18"/>
      <c r="C165" s="32"/>
      <c r="D165" s="18"/>
      <c r="E165" s="38"/>
      <c r="F165" s="32"/>
      <c r="G165" s="18"/>
    </row>
    <row r="166" customFormat="false" ht="15" hidden="false" customHeight="false" outlineLevel="0" collapsed="false">
      <c r="A166" s="25"/>
      <c r="B166" s="21"/>
      <c r="C166" s="27"/>
      <c r="D166" s="21"/>
      <c r="E166" s="39"/>
      <c r="F166" s="27"/>
      <c r="G166" s="21"/>
    </row>
    <row r="167" customFormat="false" ht="15" hidden="false" customHeight="false" outlineLevel="0" collapsed="false">
      <c r="A167" s="30"/>
      <c r="B167" s="18"/>
      <c r="C167" s="32"/>
      <c r="D167" s="18"/>
      <c r="E167" s="38"/>
      <c r="F167" s="32"/>
      <c r="G167" s="18"/>
    </row>
    <row r="168" customFormat="false" ht="15" hidden="false" customHeight="false" outlineLevel="0" collapsed="false">
      <c r="A168" s="25"/>
      <c r="B168" s="21"/>
      <c r="C168" s="27"/>
      <c r="D168" s="21"/>
      <c r="E168" s="39"/>
      <c r="F168" s="27"/>
      <c r="G168" s="21"/>
    </row>
    <row r="169" customFormat="false" ht="15" hidden="false" customHeight="false" outlineLevel="0" collapsed="false">
      <c r="A169" s="30"/>
      <c r="B169" s="18"/>
      <c r="C169" s="32"/>
      <c r="D169" s="18"/>
      <c r="E169" s="38"/>
      <c r="F169" s="32"/>
      <c r="G169" s="18"/>
    </row>
    <row r="170" customFormat="false" ht="15" hidden="false" customHeight="false" outlineLevel="0" collapsed="false">
      <c r="A170" s="25"/>
      <c r="B170" s="21"/>
      <c r="C170" s="27"/>
      <c r="D170" s="21"/>
      <c r="E170" s="39"/>
      <c r="F170" s="27"/>
      <c r="G170" s="21"/>
    </row>
    <row r="171" customFormat="false" ht="15" hidden="false" customHeight="false" outlineLevel="0" collapsed="false">
      <c r="A171" s="30"/>
      <c r="B171" s="18"/>
      <c r="C171" s="32"/>
      <c r="D171" s="18"/>
      <c r="E171" s="38"/>
      <c r="F171" s="32"/>
      <c r="G171" s="18"/>
    </row>
    <row r="172" customFormat="false" ht="15" hidden="false" customHeight="false" outlineLevel="0" collapsed="false">
      <c r="A172" s="25"/>
      <c r="B172" s="21"/>
      <c r="C172" s="27"/>
      <c r="D172" s="21"/>
      <c r="E172" s="39"/>
      <c r="F172" s="27"/>
      <c r="G172" s="21"/>
    </row>
    <row r="173" customFormat="false" ht="15" hidden="false" customHeight="false" outlineLevel="0" collapsed="false">
      <c r="A173" s="30"/>
      <c r="B173" s="18"/>
      <c r="C173" s="32"/>
      <c r="D173" s="18"/>
      <c r="E173" s="38"/>
      <c r="F173" s="32"/>
      <c r="G173" s="18"/>
    </row>
    <row r="174" customFormat="false" ht="15" hidden="false" customHeight="false" outlineLevel="0" collapsed="false">
      <c r="A174" s="25"/>
      <c r="B174" s="21"/>
      <c r="C174" s="27"/>
      <c r="D174" s="21"/>
      <c r="E174" s="39"/>
      <c r="F174" s="27"/>
      <c r="G174" s="21"/>
    </row>
    <row r="175" customFormat="false" ht="15" hidden="false" customHeight="false" outlineLevel="0" collapsed="false">
      <c r="A175" s="30"/>
      <c r="B175" s="18"/>
      <c r="C175" s="32"/>
      <c r="D175" s="18"/>
      <c r="E175" s="38"/>
      <c r="F175" s="32"/>
      <c r="G175" s="18"/>
    </row>
    <row r="176" customFormat="false" ht="15" hidden="false" customHeight="false" outlineLevel="0" collapsed="false">
      <c r="A176" s="25"/>
      <c r="B176" s="21"/>
      <c r="C176" s="27"/>
      <c r="D176" s="21"/>
      <c r="E176" s="39"/>
      <c r="F176" s="27"/>
      <c r="G176" s="21"/>
    </row>
    <row r="177" customFormat="false" ht="15" hidden="false" customHeight="false" outlineLevel="0" collapsed="false">
      <c r="A177" s="30"/>
      <c r="B177" s="18"/>
      <c r="C177" s="32"/>
      <c r="D177" s="18"/>
      <c r="E177" s="38"/>
      <c r="F177" s="32"/>
      <c r="G177" s="18"/>
    </row>
    <row r="178" customFormat="false" ht="15" hidden="false" customHeight="false" outlineLevel="0" collapsed="false">
      <c r="A178" s="25"/>
      <c r="B178" s="21"/>
      <c r="C178" s="27"/>
      <c r="D178" s="21"/>
      <c r="E178" s="39"/>
      <c r="F178" s="27"/>
      <c r="G178" s="21"/>
    </row>
    <row r="179" customFormat="false" ht="15" hidden="false" customHeight="false" outlineLevel="0" collapsed="false">
      <c r="A179" s="30"/>
      <c r="B179" s="18"/>
      <c r="C179" s="32"/>
      <c r="D179" s="18"/>
      <c r="E179" s="38"/>
      <c r="F179" s="32"/>
      <c r="G179" s="18"/>
    </row>
    <row r="180" customFormat="false" ht="15" hidden="false" customHeight="false" outlineLevel="0" collapsed="false">
      <c r="A180" s="25"/>
      <c r="B180" s="21"/>
      <c r="C180" s="27"/>
      <c r="D180" s="21"/>
      <c r="E180" s="39"/>
      <c r="F180" s="27"/>
      <c r="G180" s="21"/>
    </row>
    <row r="181" customFormat="false" ht="15" hidden="false" customHeight="false" outlineLevel="0" collapsed="false">
      <c r="A181" s="30"/>
      <c r="B181" s="18"/>
      <c r="C181" s="32"/>
      <c r="D181" s="18"/>
      <c r="E181" s="38"/>
      <c r="F181" s="32"/>
      <c r="G181" s="18"/>
    </row>
    <row r="182" customFormat="false" ht="15" hidden="false" customHeight="false" outlineLevel="0" collapsed="false">
      <c r="A182" s="25"/>
      <c r="B182" s="21"/>
      <c r="C182" s="27"/>
      <c r="D182" s="21"/>
      <c r="E182" s="39"/>
      <c r="F182" s="27"/>
      <c r="G182" s="21"/>
    </row>
    <row r="183" customFormat="false" ht="15" hidden="false" customHeight="false" outlineLevel="0" collapsed="false">
      <c r="A183" s="30"/>
      <c r="B183" s="18"/>
      <c r="C183" s="32"/>
      <c r="D183" s="18"/>
      <c r="E183" s="38"/>
      <c r="F183" s="32"/>
      <c r="G183" s="18"/>
    </row>
    <row r="184" customFormat="false" ht="15" hidden="false" customHeight="false" outlineLevel="0" collapsed="false">
      <c r="A184" s="25"/>
      <c r="B184" s="21"/>
      <c r="C184" s="27"/>
      <c r="D184" s="21"/>
      <c r="E184" s="39"/>
      <c r="F184" s="27"/>
      <c r="G184" s="21"/>
    </row>
    <row r="185" customFormat="false" ht="15" hidden="false" customHeight="false" outlineLevel="0" collapsed="false">
      <c r="A185" s="30"/>
      <c r="B185" s="18"/>
      <c r="C185" s="32"/>
      <c r="D185" s="18"/>
      <c r="E185" s="38"/>
      <c r="F185" s="32"/>
      <c r="G185" s="18"/>
    </row>
    <row r="186" customFormat="false" ht="15" hidden="false" customHeight="false" outlineLevel="0" collapsed="false">
      <c r="A186" s="25"/>
      <c r="B186" s="21"/>
      <c r="C186" s="27"/>
      <c r="D186" s="21"/>
      <c r="E186" s="39"/>
      <c r="F186" s="27"/>
      <c r="G186" s="21"/>
    </row>
    <row r="187" customFormat="false" ht="15" hidden="false" customHeight="false" outlineLevel="0" collapsed="false">
      <c r="A187" s="30"/>
      <c r="B187" s="18"/>
      <c r="C187" s="32"/>
      <c r="D187" s="18"/>
      <c r="E187" s="38"/>
      <c r="F187" s="32"/>
      <c r="G187" s="18"/>
    </row>
    <row r="188" customFormat="false" ht="15" hidden="false" customHeight="false" outlineLevel="0" collapsed="false">
      <c r="A188" s="25"/>
      <c r="B188" s="21"/>
      <c r="C188" s="27"/>
      <c r="D188" s="21"/>
      <c r="E188" s="39"/>
      <c r="F188" s="27"/>
      <c r="G188" s="21"/>
    </row>
    <row r="189" customFormat="false" ht="15" hidden="false" customHeight="false" outlineLevel="0" collapsed="false">
      <c r="A189" s="30"/>
      <c r="B189" s="18"/>
      <c r="C189" s="32"/>
      <c r="D189" s="18"/>
      <c r="E189" s="38"/>
      <c r="F189" s="32"/>
      <c r="G189" s="18"/>
    </row>
    <row r="190" customFormat="false" ht="15" hidden="false" customHeight="false" outlineLevel="0" collapsed="false">
      <c r="A190" s="25"/>
      <c r="B190" s="21"/>
      <c r="C190" s="27"/>
      <c r="D190" s="21"/>
      <c r="E190" s="39"/>
      <c r="F190" s="27"/>
      <c r="G190" s="21"/>
    </row>
    <row r="191" customFormat="false" ht="15" hidden="false" customHeight="false" outlineLevel="0" collapsed="false">
      <c r="A191" s="30"/>
      <c r="B191" s="18"/>
      <c r="C191" s="32"/>
      <c r="D191" s="18"/>
      <c r="E191" s="38"/>
      <c r="F191" s="32"/>
      <c r="G191" s="18"/>
    </row>
    <row r="192" customFormat="false" ht="15" hidden="false" customHeight="false" outlineLevel="0" collapsed="false">
      <c r="A192" s="25"/>
      <c r="B192" s="21"/>
      <c r="C192" s="27"/>
      <c r="D192" s="21"/>
      <c r="E192" s="39"/>
      <c r="F192" s="27"/>
      <c r="G192" s="21"/>
    </row>
    <row r="193" customFormat="false" ht="15" hidden="false" customHeight="false" outlineLevel="0" collapsed="false">
      <c r="A193" s="30"/>
      <c r="B193" s="18"/>
      <c r="C193" s="32"/>
      <c r="D193" s="18"/>
      <c r="E193" s="38"/>
      <c r="F193" s="32"/>
      <c r="G193" s="18"/>
    </row>
    <row r="194" customFormat="false" ht="15" hidden="false" customHeight="false" outlineLevel="0" collapsed="false">
      <c r="A194" s="25"/>
      <c r="B194" s="21"/>
      <c r="C194" s="27"/>
      <c r="D194" s="21"/>
      <c r="E194" s="39"/>
      <c r="F194" s="27"/>
      <c r="G194" s="21"/>
    </row>
    <row r="195" customFormat="false" ht="15" hidden="false" customHeight="false" outlineLevel="0" collapsed="false">
      <c r="A195" s="30"/>
      <c r="B195" s="18"/>
      <c r="C195" s="32"/>
      <c r="D195" s="18"/>
      <c r="E195" s="38"/>
      <c r="F195" s="32"/>
      <c r="G195" s="18"/>
    </row>
    <row r="196" customFormat="false" ht="15" hidden="false" customHeight="false" outlineLevel="0" collapsed="false">
      <c r="A196" s="25"/>
      <c r="B196" s="21"/>
      <c r="C196" s="27"/>
      <c r="D196" s="21"/>
      <c r="E196" s="39"/>
      <c r="F196" s="27"/>
      <c r="G196" s="21"/>
    </row>
    <row r="197" customFormat="false" ht="15" hidden="false" customHeight="false" outlineLevel="0" collapsed="false">
      <c r="A197" s="30"/>
      <c r="B197" s="18"/>
      <c r="C197" s="32"/>
      <c r="D197" s="18"/>
      <c r="E197" s="38"/>
      <c r="F197" s="32"/>
      <c r="G197" s="18"/>
    </row>
    <row r="198" customFormat="false" ht="15" hidden="false" customHeight="false" outlineLevel="0" collapsed="false">
      <c r="A198" s="25"/>
      <c r="B198" s="21"/>
      <c r="C198" s="27"/>
      <c r="D198" s="21"/>
      <c r="E198" s="39"/>
      <c r="F198" s="27"/>
      <c r="G198" s="21"/>
    </row>
    <row r="199" customFormat="false" ht="15" hidden="false" customHeight="false" outlineLevel="0" collapsed="false">
      <c r="A199" s="30"/>
      <c r="B199" s="18"/>
      <c r="C199" s="32"/>
      <c r="D199" s="18"/>
      <c r="E199" s="38"/>
      <c r="F199" s="32"/>
      <c r="G199" s="18"/>
    </row>
    <row r="200" customFormat="false" ht="15" hidden="false" customHeight="false" outlineLevel="0" collapsed="false">
      <c r="A200" s="25"/>
      <c r="B200" s="21"/>
      <c r="C200" s="27"/>
      <c r="D200" s="21"/>
      <c r="E200" s="39"/>
      <c r="F200" s="27"/>
      <c r="G200" s="21"/>
    </row>
    <row r="201" customFormat="false" ht="15" hidden="false" customHeight="false" outlineLevel="0" collapsed="false">
      <c r="A201" s="30"/>
      <c r="B201" s="18"/>
      <c r="C201" s="32"/>
      <c r="D201" s="18"/>
      <c r="E201" s="38"/>
      <c r="F201" s="32"/>
      <c r="G201" s="18"/>
    </row>
    <row r="202" customFormat="false" ht="15" hidden="false" customHeight="false" outlineLevel="0" collapsed="false">
      <c r="A202" s="25"/>
      <c r="B202" s="21"/>
      <c r="C202" s="27"/>
      <c r="D202" s="21"/>
      <c r="E202" s="39"/>
      <c r="F202" s="27"/>
      <c r="G202" s="21"/>
    </row>
    <row r="203" customFormat="false" ht="15" hidden="false" customHeight="false" outlineLevel="0" collapsed="false">
      <c r="A203" s="30"/>
      <c r="B203" s="18"/>
      <c r="C203" s="32"/>
      <c r="D203" s="18"/>
      <c r="E203" s="38"/>
      <c r="F203" s="32"/>
      <c r="G203" s="18"/>
    </row>
    <row r="204" customFormat="false" ht="15" hidden="false" customHeight="false" outlineLevel="0" collapsed="false">
      <c r="A204" s="25"/>
      <c r="B204" s="21"/>
      <c r="C204" s="27"/>
      <c r="D204" s="21"/>
      <c r="E204" s="39"/>
      <c r="F204" s="27"/>
      <c r="G204" s="21"/>
    </row>
    <row r="205" customFormat="false" ht="15" hidden="false" customHeight="false" outlineLevel="0" collapsed="false">
      <c r="A205" s="30"/>
      <c r="B205" s="18"/>
      <c r="C205" s="32"/>
      <c r="D205" s="18"/>
      <c r="E205" s="38"/>
      <c r="F205" s="32"/>
      <c r="G205" s="18"/>
    </row>
    <row r="206" customFormat="false" ht="15" hidden="false" customHeight="false" outlineLevel="0" collapsed="false">
      <c r="A206" s="25"/>
      <c r="B206" s="21"/>
      <c r="C206" s="27"/>
      <c r="D206" s="21"/>
      <c r="E206" s="39"/>
      <c r="F206" s="27"/>
      <c r="G206" s="21"/>
    </row>
    <row r="207" customFormat="false" ht="15" hidden="false" customHeight="false" outlineLevel="0" collapsed="false">
      <c r="A207" s="30"/>
      <c r="B207" s="18"/>
      <c r="C207" s="32"/>
      <c r="D207" s="18"/>
      <c r="E207" s="38"/>
      <c r="F207" s="32"/>
      <c r="G207" s="18"/>
    </row>
    <row r="208" customFormat="false" ht="15" hidden="false" customHeight="false" outlineLevel="0" collapsed="false">
      <c r="A208" s="25"/>
      <c r="B208" s="21"/>
      <c r="C208" s="27"/>
      <c r="D208" s="21"/>
      <c r="E208" s="39"/>
      <c r="F208" s="27"/>
      <c r="G208" s="21"/>
    </row>
    <row r="209" customFormat="false" ht="15" hidden="false" customHeight="false" outlineLevel="0" collapsed="false">
      <c r="A209" s="30"/>
      <c r="B209" s="18"/>
      <c r="C209" s="32"/>
      <c r="D209" s="18"/>
      <c r="E209" s="38"/>
      <c r="F209" s="32"/>
      <c r="G209" s="18"/>
    </row>
    <row r="210" customFormat="false" ht="15" hidden="false" customHeight="false" outlineLevel="0" collapsed="false">
      <c r="A210" s="25"/>
      <c r="B210" s="21"/>
      <c r="C210" s="27"/>
      <c r="D210" s="21"/>
      <c r="E210" s="39"/>
      <c r="F210" s="27"/>
      <c r="G210" s="21"/>
    </row>
    <row r="211" customFormat="false" ht="15" hidden="false" customHeight="false" outlineLevel="0" collapsed="false">
      <c r="A211" s="30"/>
      <c r="B211" s="18"/>
      <c r="C211" s="32"/>
      <c r="D211" s="18"/>
      <c r="E211" s="38"/>
      <c r="F211" s="32"/>
      <c r="G211" s="18"/>
    </row>
    <row r="212" customFormat="false" ht="15" hidden="false" customHeight="false" outlineLevel="0" collapsed="false">
      <c r="A212" s="25"/>
      <c r="B212" s="21"/>
      <c r="C212" s="27"/>
      <c r="D212" s="21"/>
      <c r="E212" s="39"/>
      <c r="F212" s="27"/>
      <c r="G212" s="21"/>
    </row>
    <row r="213" customFormat="false" ht="15" hidden="false" customHeight="false" outlineLevel="0" collapsed="false">
      <c r="A213" s="30"/>
      <c r="B213" s="18"/>
      <c r="C213" s="32"/>
      <c r="D213" s="18"/>
      <c r="E213" s="38"/>
      <c r="F213" s="32"/>
      <c r="G213" s="18"/>
    </row>
    <row r="214" customFormat="false" ht="15" hidden="false" customHeight="false" outlineLevel="0" collapsed="false">
      <c r="A214" s="25"/>
      <c r="B214" s="21"/>
      <c r="C214" s="27"/>
      <c r="D214" s="21"/>
      <c r="E214" s="39"/>
      <c r="F214" s="27"/>
      <c r="G214" s="21"/>
    </row>
    <row r="215" customFormat="false" ht="15" hidden="false" customHeight="false" outlineLevel="0" collapsed="false">
      <c r="A215" s="30"/>
      <c r="B215" s="18"/>
      <c r="C215" s="32"/>
      <c r="D215" s="18"/>
      <c r="E215" s="38"/>
      <c r="F215" s="32"/>
      <c r="G215" s="18"/>
    </row>
    <row r="216" customFormat="false" ht="15" hidden="false" customHeight="false" outlineLevel="0" collapsed="false">
      <c r="A216" s="25"/>
      <c r="B216" s="21"/>
      <c r="C216" s="27"/>
      <c r="D216" s="21"/>
      <c r="E216" s="39"/>
      <c r="F216" s="27"/>
      <c r="G216" s="21"/>
    </row>
    <row r="217" customFormat="false" ht="15" hidden="false" customHeight="false" outlineLevel="0" collapsed="false">
      <c r="A217" s="30"/>
      <c r="B217" s="18"/>
      <c r="C217" s="32"/>
      <c r="D217" s="18"/>
      <c r="E217" s="38"/>
      <c r="F217" s="32"/>
      <c r="G217" s="18"/>
    </row>
    <row r="218" customFormat="false" ht="15" hidden="false" customHeight="false" outlineLevel="0" collapsed="false">
      <c r="A218" s="25"/>
      <c r="B218" s="21"/>
      <c r="C218" s="27"/>
      <c r="D218" s="21"/>
      <c r="E218" s="39"/>
      <c r="F218" s="27"/>
      <c r="G218" s="21"/>
    </row>
    <row r="219" customFormat="false" ht="15" hidden="false" customHeight="false" outlineLevel="0" collapsed="false">
      <c r="A219" s="30"/>
      <c r="B219" s="18"/>
      <c r="C219" s="32"/>
      <c r="D219" s="18"/>
      <c r="E219" s="38"/>
      <c r="F219" s="32"/>
      <c r="G219" s="18"/>
    </row>
    <row r="220" customFormat="false" ht="15" hidden="false" customHeight="false" outlineLevel="0" collapsed="false">
      <c r="A220" s="25"/>
      <c r="B220" s="21"/>
      <c r="C220" s="27"/>
      <c r="D220" s="21"/>
      <c r="E220" s="39"/>
      <c r="F220" s="27"/>
      <c r="G220" s="21"/>
    </row>
    <row r="221" customFormat="false" ht="15" hidden="false" customHeight="false" outlineLevel="0" collapsed="false">
      <c r="A221" s="30"/>
      <c r="B221" s="18"/>
      <c r="C221" s="32"/>
      <c r="D221" s="18"/>
      <c r="E221" s="38"/>
      <c r="F221" s="32"/>
      <c r="G221" s="18"/>
    </row>
    <row r="222" customFormat="false" ht="15" hidden="false" customHeight="false" outlineLevel="0" collapsed="false">
      <c r="A222" s="25"/>
      <c r="B222" s="21"/>
      <c r="C222" s="27"/>
      <c r="D222" s="21"/>
      <c r="E222" s="39"/>
      <c r="F222" s="27"/>
      <c r="G222" s="21"/>
    </row>
    <row r="223" customFormat="false" ht="15" hidden="false" customHeight="false" outlineLevel="0" collapsed="false">
      <c r="A223" s="30"/>
      <c r="B223" s="18"/>
      <c r="C223" s="32"/>
      <c r="D223" s="18"/>
      <c r="E223" s="38"/>
      <c r="F223" s="32"/>
      <c r="G223" s="18"/>
    </row>
    <row r="224" customFormat="false" ht="15" hidden="false" customHeight="false" outlineLevel="0" collapsed="false">
      <c r="A224" s="25"/>
      <c r="B224" s="21"/>
      <c r="C224" s="27"/>
      <c r="D224" s="21"/>
      <c r="E224" s="39"/>
      <c r="F224" s="27"/>
      <c r="G224" s="21"/>
    </row>
    <row r="225" customFormat="false" ht="15" hidden="false" customHeight="false" outlineLevel="0" collapsed="false">
      <c r="A225" s="30"/>
      <c r="B225" s="18"/>
      <c r="C225" s="32"/>
      <c r="D225" s="18"/>
      <c r="E225" s="38"/>
      <c r="F225" s="32"/>
      <c r="G225" s="18"/>
    </row>
    <row r="226" customFormat="false" ht="15" hidden="false" customHeight="false" outlineLevel="0" collapsed="false">
      <c r="A226" s="25"/>
      <c r="B226" s="21"/>
      <c r="C226" s="27"/>
      <c r="D226" s="21"/>
      <c r="E226" s="39"/>
      <c r="F226" s="27"/>
      <c r="G226" s="21"/>
    </row>
    <row r="227" customFormat="false" ht="15" hidden="false" customHeight="false" outlineLevel="0" collapsed="false">
      <c r="A227" s="30"/>
      <c r="B227" s="18"/>
      <c r="C227" s="32"/>
      <c r="D227" s="18"/>
      <c r="E227" s="38"/>
      <c r="F227" s="32"/>
      <c r="G227" s="18"/>
    </row>
    <row r="228" customFormat="false" ht="15" hidden="false" customHeight="false" outlineLevel="0" collapsed="false">
      <c r="A228" s="25"/>
      <c r="B228" s="21"/>
      <c r="C228" s="27"/>
      <c r="D228" s="21"/>
      <c r="E228" s="39"/>
      <c r="F228" s="27"/>
      <c r="G228" s="21"/>
    </row>
    <row r="229" customFormat="false" ht="15" hidden="false" customHeight="false" outlineLevel="0" collapsed="false">
      <c r="A229" s="30"/>
      <c r="B229" s="18"/>
      <c r="C229" s="32"/>
      <c r="D229" s="18"/>
      <c r="E229" s="38"/>
      <c r="F229" s="32"/>
      <c r="G229" s="18"/>
    </row>
    <row r="230" customFormat="false" ht="15" hidden="false" customHeight="false" outlineLevel="0" collapsed="false">
      <c r="A230" s="25"/>
      <c r="B230" s="21"/>
      <c r="C230" s="27"/>
      <c r="D230" s="21"/>
      <c r="E230" s="39"/>
      <c r="F230" s="27"/>
      <c r="G230" s="21"/>
    </row>
    <row r="231" customFormat="false" ht="15" hidden="false" customHeight="false" outlineLevel="0" collapsed="false">
      <c r="A231" s="30"/>
      <c r="B231" s="18"/>
      <c r="C231" s="32"/>
      <c r="D231" s="18"/>
      <c r="E231" s="38"/>
      <c r="F231" s="32"/>
      <c r="G231" s="18"/>
    </row>
    <row r="232" customFormat="false" ht="15" hidden="false" customHeight="false" outlineLevel="0" collapsed="false">
      <c r="A232" s="25"/>
      <c r="B232" s="21"/>
      <c r="C232" s="27"/>
      <c r="D232" s="21"/>
      <c r="E232" s="39"/>
      <c r="F232" s="27"/>
      <c r="G232" s="21"/>
    </row>
    <row r="233" customFormat="false" ht="15" hidden="false" customHeight="false" outlineLevel="0" collapsed="false">
      <c r="A233" s="30"/>
      <c r="B233" s="18"/>
      <c r="C233" s="32"/>
      <c r="D233" s="18"/>
      <c r="E233" s="38"/>
      <c r="F233" s="32"/>
      <c r="G233" s="18"/>
    </row>
    <row r="234" customFormat="false" ht="15" hidden="false" customHeight="false" outlineLevel="0" collapsed="false">
      <c r="A234" s="25"/>
      <c r="B234" s="21"/>
      <c r="C234" s="27"/>
      <c r="D234" s="21"/>
      <c r="E234" s="39"/>
      <c r="F234" s="27"/>
      <c r="G234" s="21"/>
    </row>
    <row r="235" customFormat="false" ht="15" hidden="false" customHeight="false" outlineLevel="0" collapsed="false">
      <c r="A235" s="30"/>
      <c r="B235" s="18"/>
      <c r="C235" s="32"/>
      <c r="D235" s="18"/>
      <c r="E235" s="38"/>
      <c r="F235" s="32"/>
      <c r="G235" s="18"/>
    </row>
    <row r="236" customFormat="false" ht="15" hidden="false" customHeight="false" outlineLevel="0" collapsed="false">
      <c r="A236" s="25"/>
      <c r="B236" s="21"/>
      <c r="C236" s="27"/>
      <c r="D236" s="21"/>
      <c r="E236" s="39"/>
      <c r="F236" s="27"/>
      <c r="G236" s="21"/>
    </row>
    <row r="237" customFormat="false" ht="15" hidden="false" customHeight="false" outlineLevel="0" collapsed="false">
      <c r="A237" s="30"/>
      <c r="B237" s="18"/>
      <c r="C237" s="32"/>
      <c r="D237" s="18"/>
      <c r="E237" s="38"/>
      <c r="F237" s="32"/>
      <c r="G237" s="18"/>
    </row>
    <row r="238" customFormat="false" ht="15" hidden="false" customHeight="false" outlineLevel="0" collapsed="false">
      <c r="A238" s="25"/>
      <c r="B238" s="21"/>
      <c r="C238" s="27"/>
      <c r="D238" s="21"/>
      <c r="E238" s="39"/>
      <c r="F238" s="27"/>
      <c r="G238" s="21"/>
    </row>
    <row r="239" customFormat="false" ht="15" hidden="false" customHeight="false" outlineLevel="0" collapsed="false">
      <c r="A239" s="30"/>
      <c r="B239" s="18"/>
      <c r="C239" s="32"/>
      <c r="D239" s="18"/>
      <c r="E239" s="38"/>
      <c r="F239" s="32"/>
      <c r="G239" s="18"/>
    </row>
    <row r="240" customFormat="false" ht="15" hidden="false" customHeight="false" outlineLevel="0" collapsed="false">
      <c r="A240" s="25"/>
      <c r="B240" s="21"/>
      <c r="C240" s="27"/>
      <c r="D240" s="21"/>
      <c r="E240" s="39"/>
      <c r="F240" s="27"/>
      <c r="G240" s="21"/>
    </row>
    <row r="241" customFormat="false" ht="15" hidden="false" customHeight="false" outlineLevel="0" collapsed="false">
      <c r="A241" s="30"/>
      <c r="B241" s="18"/>
      <c r="C241" s="32"/>
      <c r="D241" s="18"/>
      <c r="E241" s="38"/>
      <c r="F241" s="32"/>
      <c r="G241" s="18"/>
    </row>
    <row r="242" customFormat="false" ht="15" hidden="false" customHeight="false" outlineLevel="0" collapsed="false">
      <c r="A242" s="25"/>
      <c r="B242" s="21"/>
      <c r="C242" s="27"/>
      <c r="D242" s="21"/>
      <c r="E242" s="39"/>
      <c r="F242" s="27"/>
      <c r="G242" s="21"/>
    </row>
    <row r="243" customFormat="false" ht="15" hidden="false" customHeight="false" outlineLevel="0" collapsed="false">
      <c r="A243" s="30"/>
      <c r="B243" s="18"/>
      <c r="C243" s="32"/>
      <c r="D243" s="18"/>
      <c r="E243" s="38"/>
      <c r="F243" s="32"/>
      <c r="G243" s="18"/>
    </row>
    <row r="244" customFormat="false" ht="15" hidden="false" customHeight="false" outlineLevel="0" collapsed="false">
      <c r="A244" s="25"/>
      <c r="B244" s="21"/>
      <c r="C244" s="27"/>
      <c r="D244" s="21"/>
      <c r="E244" s="39"/>
      <c r="F244" s="27"/>
      <c r="G244" s="21"/>
    </row>
    <row r="245" customFormat="false" ht="15" hidden="false" customHeight="false" outlineLevel="0" collapsed="false">
      <c r="A245" s="30"/>
      <c r="B245" s="18"/>
      <c r="C245" s="32"/>
      <c r="D245" s="18"/>
      <c r="E245" s="38"/>
      <c r="F245" s="32"/>
      <c r="G245" s="18"/>
    </row>
    <row r="246" customFormat="false" ht="15" hidden="false" customHeight="false" outlineLevel="0" collapsed="false">
      <c r="A246" s="25"/>
      <c r="B246" s="21"/>
      <c r="C246" s="27"/>
      <c r="D246" s="21"/>
      <c r="E246" s="39"/>
      <c r="F246" s="27"/>
      <c r="G246" s="21"/>
    </row>
    <row r="247" customFormat="false" ht="15" hidden="false" customHeight="false" outlineLevel="0" collapsed="false">
      <c r="A247" s="30"/>
      <c r="B247" s="18"/>
      <c r="C247" s="32"/>
      <c r="D247" s="18"/>
      <c r="E247" s="38"/>
      <c r="F247" s="32"/>
      <c r="G247" s="18"/>
    </row>
    <row r="248" customFormat="false" ht="15" hidden="false" customHeight="false" outlineLevel="0" collapsed="false">
      <c r="A248" s="25"/>
      <c r="B248" s="21"/>
      <c r="C248" s="27"/>
      <c r="D248" s="21"/>
      <c r="E248" s="39"/>
      <c r="F248" s="27"/>
      <c r="G248" s="21"/>
    </row>
    <row r="249" customFormat="false" ht="15" hidden="false" customHeight="false" outlineLevel="0" collapsed="false">
      <c r="A249" s="30"/>
      <c r="B249" s="18"/>
      <c r="C249" s="32"/>
      <c r="D249" s="18"/>
      <c r="E249" s="38"/>
      <c r="F249" s="32"/>
      <c r="G249" s="18"/>
    </row>
    <row r="250" customFormat="false" ht="15" hidden="false" customHeight="false" outlineLevel="0" collapsed="false">
      <c r="A250" s="25"/>
      <c r="B250" s="21"/>
      <c r="C250" s="27"/>
      <c r="D250" s="21"/>
      <c r="E250" s="39"/>
      <c r="F250" s="27"/>
      <c r="G250" s="21"/>
    </row>
    <row r="251" customFormat="false" ht="15" hidden="false" customHeight="false" outlineLevel="0" collapsed="false">
      <c r="A251" s="30"/>
      <c r="B251" s="18"/>
      <c r="C251" s="32"/>
      <c r="D251" s="18"/>
      <c r="E251" s="38"/>
      <c r="F251" s="32"/>
      <c r="G251" s="18"/>
    </row>
    <row r="252" customFormat="false" ht="15" hidden="false" customHeight="false" outlineLevel="0" collapsed="false">
      <c r="A252" s="25"/>
      <c r="B252" s="21"/>
      <c r="C252" s="27"/>
      <c r="D252" s="21"/>
      <c r="E252" s="39"/>
      <c r="F252" s="27"/>
      <c r="G252" s="21"/>
    </row>
    <row r="253" customFormat="false" ht="15" hidden="false" customHeight="false" outlineLevel="0" collapsed="false">
      <c r="A253" s="30"/>
      <c r="B253" s="18"/>
      <c r="C253" s="32"/>
      <c r="D253" s="18"/>
      <c r="E253" s="38"/>
      <c r="F253" s="32"/>
      <c r="G253" s="18"/>
    </row>
    <row r="254" customFormat="false" ht="15" hidden="false" customHeight="false" outlineLevel="0" collapsed="false">
      <c r="A254" s="25"/>
      <c r="B254" s="21"/>
      <c r="C254" s="27"/>
      <c r="D254" s="21"/>
      <c r="E254" s="39"/>
      <c r="F254" s="27"/>
      <c r="G254" s="21"/>
    </row>
    <row r="255" customFormat="false" ht="15" hidden="false" customHeight="false" outlineLevel="0" collapsed="false">
      <c r="A255" s="30"/>
      <c r="B255" s="18"/>
      <c r="C255" s="32"/>
      <c r="D255" s="18"/>
      <c r="E255" s="38"/>
      <c r="F255" s="32"/>
      <c r="G255" s="18"/>
    </row>
    <row r="256" customFormat="false" ht="15" hidden="false" customHeight="false" outlineLevel="0" collapsed="false">
      <c r="A256" s="25"/>
      <c r="B256" s="21"/>
      <c r="C256" s="27"/>
      <c r="D256" s="21"/>
      <c r="E256" s="39"/>
      <c r="F256" s="27"/>
      <c r="G256" s="21"/>
    </row>
    <row r="257" customFormat="false" ht="15" hidden="false" customHeight="false" outlineLevel="0" collapsed="false">
      <c r="A257" s="30"/>
      <c r="B257" s="18"/>
      <c r="C257" s="32"/>
      <c r="D257" s="18"/>
      <c r="E257" s="38"/>
      <c r="F257" s="32"/>
      <c r="G257" s="18"/>
    </row>
    <row r="258" customFormat="false" ht="15" hidden="false" customHeight="false" outlineLevel="0" collapsed="false">
      <c r="A258" s="25"/>
      <c r="B258" s="21"/>
      <c r="C258" s="27"/>
      <c r="D258" s="21"/>
      <c r="E258" s="39"/>
      <c r="F258" s="27"/>
      <c r="G258" s="21"/>
    </row>
    <row r="259" customFormat="false" ht="15" hidden="false" customHeight="false" outlineLevel="0" collapsed="false">
      <c r="A259" s="30"/>
      <c r="B259" s="18"/>
      <c r="C259" s="32"/>
      <c r="D259" s="18"/>
      <c r="E259" s="38"/>
      <c r="F259" s="32"/>
      <c r="G259" s="18"/>
    </row>
    <row r="260" customFormat="false" ht="15" hidden="false" customHeight="false" outlineLevel="0" collapsed="false">
      <c r="A260" s="25"/>
      <c r="B260" s="21"/>
      <c r="C260" s="27"/>
      <c r="D260" s="21"/>
      <c r="E260" s="39"/>
      <c r="F260" s="27"/>
      <c r="G260" s="21"/>
    </row>
    <row r="261" customFormat="false" ht="15" hidden="false" customHeight="false" outlineLevel="0" collapsed="false">
      <c r="A261" s="30"/>
      <c r="B261" s="18"/>
      <c r="C261" s="32"/>
      <c r="D261" s="18"/>
      <c r="E261" s="38"/>
      <c r="F261" s="32"/>
      <c r="G261" s="18"/>
    </row>
    <row r="262" customFormat="false" ht="15" hidden="false" customHeight="false" outlineLevel="0" collapsed="false">
      <c r="A262" s="25"/>
      <c r="B262" s="21"/>
      <c r="C262" s="27"/>
      <c r="D262" s="21"/>
      <c r="E262" s="39"/>
      <c r="F262" s="27"/>
      <c r="G262" s="21"/>
    </row>
    <row r="263" customFormat="false" ht="15" hidden="false" customHeight="false" outlineLevel="0" collapsed="false">
      <c r="A263" s="30"/>
      <c r="B263" s="18"/>
      <c r="C263" s="32"/>
      <c r="D263" s="18"/>
      <c r="E263" s="38"/>
      <c r="F263" s="32"/>
      <c r="G263" s="18"/>
    </row>
    <row r="264" customFormat="false" ht="15" hidden="false" customHeight="false" outlineLevel="0" collapsed="false">
      <c r="A264" s="25"/>
      <c r="B264" s="21"/>
      <c r="C264" s="27"/>
      <c r="D264" s="21"/>
      <c r="E264" s="39"/>
      <c r="F264" s="27"/>
      <c r="G264" s="21"/>
    </row>
    <row r="265" customFormat="false" ht="15" hidden="false" customHeight="false" outlineLevel="0" collapsed="false">
      <c r="A265" s="30"/>
      <c r="B265" s="18"/>
      <c r="C265" s="32"/>
      <c r="D265" s="18"/>
      <c r="E265" s="38"/>
      <c r="F265" s="32"/>
      <c r="G265" s="18"/>
    </row>
    <row r="266" customFormat="false" ht="15" hidden="false" customHeight="false" outlineLevel="0" collapsed="false">
      <c r="A266" s="25"/>
      <c r="B266" s="21"/>
      <c r="C266" s="27"/>
      <c r="D266" s="21"/>
      <c r="E266" s="39"/>
      <c r="F266" s="27"/>
      <c r="G266" s="21"/>
    </row>
    <row r="267" customFormat="false" ht="15" hidden="false" customHeight="false" outlineLevel="0" collapsed="false">
      <c r="A267" s="30"/>
      <c r="B267" s="18"/>
      <c r="C267" s="32"/>
      <c r="D267" s="18"/>
      <c r="E267" s="38"/>
      <c r="F267" s="32"/>
      <c r="G267" s="18"/>
    </row>
    <row r="268" customFormat="false" ht="15" hidden="false" customHeight="false" outlineLevel="0" collapsed="false">
      <c r="A268" s="25"/>
      <c r="B268" s="21"/>
      <c r="C268" s="27"/>
      <c r="D268" s="21"/>
      <c r="E268" s="39"/>
      <c r="F268" s="27"/>
      <c r="G268" s="21"/>
    </row>
    <row r="269" customFormat="false" ht="15" hidden="false" customHeight="false" outlineLevel="0" collapsed="false">
      <c r="A269" s="30"/>
      <c r="B269" s="18"/>
      <c r="C269" s="32"/>
      <c r="D269" s="18"/>
      <c r="E269" s="38"/>
      <c r="F269" s="32"/>
      <c r="G269" s="18"/>
    </row>
    <row r="270" customFormat="false" ht="15" hidden="false" customHeight="false" outlineLevel="0" collapsed="false">
      <c r="A270" s="25"/>
      <c r="B270" s="21"/>
      <c r="C270" s="27"/>
      <c r="D270" s="21"/>
      <c r="E270" s="39"/>
      <c r="F270" s="27"/>
      <c r="G270" s="21"/>
    </row>
    <row r="271" customFormat="false" ht="15" hidden="false" customHeight="false" outlineLevel="0" collapsed="false">
      <c r="A271" s="30"/>
      <c r="B271" s="18"/>
      <c r="C271" s="32"/>
      <c r="D271" s="18"/>
      <c r="E271" s="38"/>
      <c r="F271" s="32"/>
      <c r="G271" s="18"/>
    </row>
    <row r="272" customFormat="false" ht="15" hidden="false" customHeight="false" outlineLevel="0" collapsed="false">
      <c r="A272" s="25"/>
      <c r="B272" s="21"/>
      <c r="C272" s="27"/>
      <c r="D272" s="21"/>
      <c r="E272" s="39"/>
      <c r="F272" s="27"/>
      <c r="G272" s="21"/>
    </row>
    <row r="273" customFormat="false" ht="15" hidden="false" customHeight="false" outlineLevel="0" collapsed="false">
      <c r="A273" s="30"/>
      <c r="B273" s="18"/>
      <c r="C273" s="32"/>
      <c r="D273" s="18"/>
      <c r="E273" s="38"/>
      <c r="F273" s="32"/>
      <c r="G273" s="18"/>
    </row>
    <row r="274" customFormat="false" ht="15" hidden="false" customHeight="false" outlineLevel="0" collapsed="false">
      <c r="A274" s="25"/>
      <c r="B274" s="21"/>
      <c r="C274" s="27"/>
      <c r="D274" s="21"/>
      <c r="E274" s="39"/>
      <c r="F274" s="27"/>
      <c r="G274" s="21"/>
    </row>
    <row r="275" customFormat="false" ht="15" hidden="false" customHeight="false" outlineLevel="0" collapsed="false">
      <c r="A275" s="30"/>
      <c r="B275" s="18"/>
      <c r="C275" s="32"/>
      <c r="D275" s="18"/>
      <c r="E275" s="38"/>
      <c r="F275" s="32"/>
      <c r="G275" s="18"/>
    </row>
    <row r="276" customFormat="false" ht="15" hidden="false" customHeight="false" outlineLevel="0" collapsed="false">
      <c r="A276" s="25"/>
      <c r="B276" s="21"/>
      <c r="C276" s="27"/>
      <c r="D276" s="21"/>
      <c r="E276" s="39"/>
      <c r="F276" s="27"/>
      <c r="G276" s="21"/>
    </row>
    <row r="277" customFormat="false" ht="15" hidden="false" customHeight="false" outlineLevel="0" collapsed="false">
      <c r="A277" s="30"/>
      <c r="B277" s="18"/>
      <c r="C277" s="32"/>
      <c r="D277" s="18"/>
      <c r="E277" s="38"/>
      <c r="F277" s="32"/>
      <c r="G277" s="18"/>
    </row>
    <row r="278" customFormat="false" ht="15" hidden="false" customHeight="false" outlineLevel="0" collapsed="false">
      <c r="A278" s="25"/>
      <c r="B278" s="21"/>
      <c r="C278" s="27"/>
      <c r="D278" s="21"/>
      <c r="E278" s="39"/>
      <c r="F278" s="27"/>
      <c r="G278" s="21"/>
    </row>
    <row r="279" customFormat="false" ht="15" hidden="false" customHeight="false" outlineLevel="0" collapsed="false">
      <c r="A279" s="30"/>
      <c r="B279" s="18"/>
      <c r="C279" s="32"/>
      <c r="D279" s="18"/>
      <c r="E279" s="38"/>
      <c r="F279" s="32"/>
      <c r="G279" s="18"/>
    </row>
    <row r="280" customFormat="false" ht="15" hidden="false" customHeight="false" outlineLevel="0" collapsed="false">
      <c r="A280" s="25"/>
      <c r="B280" s="21"/>
      <c r="C280" s="27"/>
      <c r="D280" s="21"/>
      <c r="E280" s="39"/>
      <c r="F280" s="27"/>
      <c r="G280" s="21"/>
    </row>
    <row r="281" customFormat="false" ht="15" hidden="false" customHeight="false" outlineLevel="0" collapsed="false">
      <c r="A281" s="30"/>
      <c r="B281" s="18"/>
      <c r="C281" s="32"/>
      <c r="D281" s="18"/>
      <c r="E281" s="38"/>
      <c r="F281" s="32"/>
      <c r="G281" s="18"/>
    </row>
    <row r="282" customFormat="false" ht="15" hidden="false" customHeight="false" outlineLevel="0" collapsed="false">
      <c r="A282" s="25"/>
      <c r="B282" s="21"/>
      <c r="C282" s="27"/>
      <c r="D282" s="21"/>
      <c r="E282" s="39"/>
      <c r="F282" s="27"/>
      <c r="G282" s="21"/>
    </row>
    <row r="283" customFormat="false" ht="15" hidden="false" customHeight="false" outlineLevel="0" collapsed="false">
      <c r="A283" s="30"/>
      <c r="B283" s="18"/>
      <c r="C283" s="32"/>
      <c r="D283" s="18"/>
      <c r="E283" s="38"/>
      <c r="F283" s="32"/>
      <c r="G283" s="18"/>
    </row>
    <row r="284" customFormat="false" ht="15" hidden="false" customHeight="false" outlineLevel="0" collapsed="false">
      <c r="A284" s="25"/>
      <c r="B284" s="21"/>
      <c r="C284" s="27"/>
      <c r="D284" s="21"/>
      <c r="E284" s="39"/>
      <c r="F284" s="27"/>
      <c r="G284" s="21"/>
    </row>
    <row r="285" customFormat="false" ht="15" hidden="false" customHeight="false" outlineLevel="0" collapsed="false">
      <c r="A285" s="30"/>
      <c r="B285" s="18"/>
      <c r="C285" s="32"/>
      <c r="D285" s="18"/>
      <c r="E285" s="38"/>
      <c r="F285" s="32"/>
      <c r="G285" s="18"/>
    </row>
    <row r="286" customFormat="false" ht="15" hidden="false" customHeight="false" outlineLevel="0" collapsed="false">
      <c r="A286" s="25"/>
      <c r="B286" s="21"/>
      <c r="C286" s="27"/>
      <c r="D286" s="21"/>
      <c r="E286" s="39"/>
      <c r="F286" s="27"/>
      <c r="G286" s="21"/>
    </row>
    <row r="287" customFormat="false" ht="15" hidden="false" customHeight="false" outlineLevel="0" collapsed="false">
      <c r="A287" s="30"/>
      <c r="B287" s="18"/>
      <c r="C287" s="32"/>
      <c r="D287" s="18"/>
      <c r="E287" s="38"/>
      <c r="F287" s="32"/>
      <c r="G287" s="18"/>
    </row>
    <row r="288" customFormat="false" ht="15" hidden="false" customHeight="false" outlineLevel="0" collapsed="false">
      <c r="A288" s="25"/>
      <c r="B288" s="21"/>
      <c r="C288" s="27"/>
      <c r="D288" s="21"/>
      <c r="E288" s="39"/>
      <c r="F288" s="27"/>
      <c r="G288" s="21"/>
    </row>
    <row r="289" customFormat="false" ht="15" hidden="false" customHeight="false" outlineLevel="0" collapsed="false">
      <c r="A289" s="30"/>
      <c r="B289" s="18"/>
      <c r="C289" s="32"/>
      <c r="D289" s="18"/>
      <c r="E289" s="38"/>
      <c r="F289" s="32"/>
      <c r="G289" s="18"/>
    </row>
    <row r="290" customFormat="false" ht="15" hidden="false" customHeight="false" outlineLevel="0" collapsed="false">
      <c r="A290" s="25"/>
      <c r="B290" s="21"/>
      <c r="C290" s="27"/>
      <c r="D290" s="21"/>
      <c r="E290" s="39"/>
      <c r="F290" s="27"/>
      <c r="G290" s="21"/>
    </row>
    <row r="291" customFormat="false" ht="15" hidden="false" customHeight="false" outlineLevel="0" collapsed="false">
      <c r="A291" s="30"/>
      <c r="B291" s="18"/>
      <c r="C291" s="32"/>
      <c r="D291" s="18"/>
      <c r="E291" s="38"/>
      <c r="F291" s="32"/>
      <c r="G291" s="18"/>
    </row>
    <row r="292" customFormat="false" ht="15" hidden="false" customHeight="false" outlineLevel="0" collapsed="false">
      <c r="A292" s="25"/>
      <c r="B292" s="21"/>
      <c r="C292" s="27"/>
      <c r="D292" s="21"/>
      <c r="E292" s="39"/>
      <c r="F292" s="27"/>
      <c r="G292" s="21"/>
    </row>
    <row r="293" customFormat="false" ht="15" hidden="false" customHeight="false" outlineLevel="0" collapsed="false">
      <c r="A293" s="30"/>
      <c r="B293" s="18"/>
      <c r="C293" s="32"/>
      <c r="D293" s="18"/>
      <c r="E293" s="38"/>
      <c r="F293" s="32"/>
      <c r="G293" s="18"/>
    </row>
    <row r="294" customFormat="false" ht="15" hidden="false" customHeight="false" outlineLevel="0" collapsed="false">
      <c r="A294" s="25"/>
      <c r="B294" s="21"/>
      <c r="C294" s="27"/>
      <c r="D294" s="21"/>
      <c r="E294" s="39"/>
      <c r="F294" s="27"/>
      <c r="G294" s="21"/>
    </row>
    <row r="295" customFormat="false" ht="15" hidden="false" customHeight="false" outlineLevel="0" collapsed="false">
      <c r="A295" s="30"/>
      <c r="B295" s="18"/>
      <c r="C295" s="32"/>
      <c r="D295" s="18"/>
      <c r="E295" s="38"/>
      <c r="F295" s="32"/>
      <c r="G295" s="18"/>
    </row>
    <row r="296" customFormat="false" ht="15" hidden="false" customHeight="false" outlineLevel="0" collapsed="false">
      <c r="A296" s="25"/>
      <c r="B296" s="21"/>
      <c r="C296" s="27"/>
      <c r="D296" s="21"/>
      <c r="E296" s="39"/>
      <c r="F296" s="27"/>
      <c r="G296" s="21"/>
    </row>
    <row r="297" customFormat="false" ht="15" hidden="false" customHeight="false" outlineLevel="0" collapsed="false">
      <c r="A297" s="30"/>
      <c r="B297" s="18"/>
      <c r="C297" s="32"/>
      <c r="D297" s="18"/>
      <c r="E297" s="38"/>
      <c r="F297" s="32"/>
      <c r="G297" s="18"/>
    </row>
    <row r="298" customFormat="false" ht="15" hidden="false" customHeight="false" outlineLevel="0" collapsed="false">
      <c r="A298" s="25"/>
      <c r="B298" s="21"/>
      <c r="C298" s="27"/>
      <c r="D298" s="21"/>
      <c r="E298" s="39"/>
      <c r="F298" s="27"/>
      <c r="G298" s="21"/>
    </row>
    <row r="299" customFormat="false" ht="15" hidden="false" customHeight="false" outlineLevel="0" collapsed="false">
      <c r="A299" s="30"/>
      <c r="B299" s="18"/>
      <c r="C299" s="32"/>
      <c r="D299" s="18"/>
      <c r="E299" s="38"/>
      <c r="F299" s="32"/>
      <c r="G299" s="18"/>
    </row>
    <row r="300" customFormat="false" ht="15" hidden="false" customHeight="false" outlineLevel="0" collapsed="false">
      <c r="A300" s="25"/>
      <c r="B300" s="21"/>
      <c r="C300" s="27"/>
      <c r="D300" s="21"/>
      <c r="E300" s="39"/>
      <c r="F300" s="27"/>
      <c r="G300" s="21"/>
    </row>
    <row r="301" customFormat="false" ht="15" hidden="false" customHeight="false" outlineLevel="0" collapsed="false">
      <c r="A301" s="30"/>
      <c r="B301" s="18"/>
      <c r="C301" s="32"/>
      <c r="D301" s="18"/>
      <c r="E301" s="38"/>
      <c r="F301" s="32"/>
      <c r="G301" s="18"/>
    </row>
    <row r="302" customFormat="false" ht="15" hidden="false" customHeight="false" outlineLevel="0" collapsed="false">
      <c r="A302" s="25"/>
      <c r="B302" s="21"/>
      <c r="C302" s="27"/>
      <c r="D302" s="21"/>
      <c r="E302" s="39"/>
      <c r="F302" s="27"/>
      <c r="G302" s="21"/>
    </row>
    <row r="303" customFormat="false" ht="15" hidden="false" customHeight="false" outlineLevel="0" collapsed="false">
      <c r="A303" s="30"/>
      <c r="B303" s="18"/>
      <c r="C303" s="32"/>
      <c r="D303" s="18"/>
      <c r="E303" s="38"/>
      <c r="F303" s="32"/>
      <c r="G303" s="18"/>
    </row>
    <row r="304" customFormat="false" ht="15" hidden="false" customHeight="false" outlineLevel="0" collapsed="false">
      <c r="A304" s="25"/>
      <c r="B304" s="21"/>
      <c r="C304" s="27"/>
      <c r="D304" s="21"/>
      <c r="E304" s="39"/>
      <c r="F304" s="27"/>
      <c r="G304" s="21"/>
    </row>
    <row r="305" customFormat="false" ht="15" hidden="false" customHeight="false" outlineLevel="0" collapsed="false">
      <c r="A305" s="30"/>
      <c r="B305" s="18"/>
      <c r="C305" s="32"/>
      <c r="D305" s="18"/>
      <c r="E305" s="38"/>
      <c r="F305" s="32"/>
      <c r="G305" s="18"/>
    </row>
    <row r="306" customFormat="false" ht="15" hidden="false" customHeight="false" outlineLevel="0" collapsed="false">
      <c r="A306" s="25"/>
      <c r="B306" s="21"/>
      <c r="C306" s="27"/>
      <c r="D306" s="21"/>
      <c r="E306" s="39"/>
      <c r="F306" s="27"/>
      <c r="G306" s="21"/>
    </row>
    <row r="307" customFormat="false" ht="15" hidden="false" customHeight="false" outlineLevel="0" collapsed="false">
      <c r="A307" s="30"/>
      <c r="B307" s="18"/>
      <c r="C307" s="32"/>
      <c r="D307" s="18"/>
      <c r="E307" s="38"/>
      <c r="F307" s="32"/>
      <c r="G307" s="18"/>
    </row>
    <row r="308" customFormat="false" ht="15" hidden="false" customHeight="false" outlineLevel="0" collapsed="false">
      <c r="A308" s="25"/>
      <c r="B308" s="21"/>
      <c r="C308" s="27"/>
      <c r="D308" s="21"/>
      <c r="E308" s="39"/>
      <c r="F308" s="27"/>
      <c r="G308" s="21"/>
    </row>
    <row r="309" customFormat="false" ht="15" hidden="false" customHeight="false" outlineLevel="0" collapsed="false">
      <c r="A309" s="30"/>
      <c r="B309" s="18"/>
      <c r="C309" s="32"/>
      <c r="D309" s="18"/>
      <c r="E309" s="38"/>
      <c r="F309" s="32"/>
      <c r="G309" s="18"/>
    </row>
    <row r="310" customFormat="false" ht="15" hidden="false" customHeight="false" outlineLevel="0" collapsed="false">
      <c r="A310" s="25"/>
      <c r="B310" s="21"/>
      <c r="C310" s="27"/>
      <c r="D310" s="21"/>
      <c r="E310" s="39"/>
      <c r="F310" s="27"/>
      <c r="G310" s="21"/>
    </row>
    <row r="311" customFormat="false" ht="15" hidden="false" customHeight="false" outlineLevel="0" collapsed="false">
      <c r="A311" s="30"/>
      <c r="B311" s="18"/>
      <c r="C311" s="32"/>
      <c r="D311" s="18"/>
      <c r="E311" s="38"/>
      <c r="F311" s="32"/>
      <c r="G311" s="18"/>
    </row>
    <row r="312" customFormat="false" ht="15" hidden="false" customHeight="false" outlineLevel="0" collapsed="false">
      <c r="A312" s="25"/>
      <c r="B312" s="21"/>
      <c r="C312" s="27"/>
      <c r="D312" s="21"/>
      <c r="E312" s="39"/>
      <c r="F312" s="27"/>
      <c r="G312" s="21"/>
    </row>
    <row r="313" customFormat="false" ht="15" hidden="false" customHeight="false" outlineLevel="0" collapsed="false">
      <c r="A313" s="30"/>
      <c r="B313" s="18"/>
      <c r="C313" s="32"/>
      <c r="D313" s="18"/>
      <c r="E313" s="38"/>
      <c r="F313" s="32"/>
      <c r="G313" s="18"/>
    </row>
    <row r="314" customFormat="false" ht="15" hidden="false" customHeight="false" outlineLevel="0" collapsed="false">
      <c r="A314" s="25"/>
      <c r="B314" s="21"/>
      <c r="C314" s="27"/>
      <c r="D314" s="21"/>
      <c r="E314" s="39"/>
      <c r="F314" s="27"/>
      <c r="G314" s="21"/>
    </row>
    <row r="315" customFormat="false" ht="15" hidden="false" customHeight="false" outlineLevel="0" collapsed="false">
      <c r="A315" s="30"/>
      <c r="B315" s="18"/>
      <c r="C315" s="32"/>
      <c r="D315" s="18"/>
      <c r="E315" s="38"/>
      <c r="F315" s="32"/>
      <c r="G315" s="18"/>
    </row>
    <row r="316" customFormat="false" ht="15" hidden="false" customHeight="false" outlineLevel="0" collapsed="false">
      <c r="A316" s="25"/>
      <c r="B316" s="21"/>
      <c r="C316" s="27"/>
      <c r="D316" s="21"/>
      <c r="E316" s="39"/>
      <c r="F316" s="27"/>
      <c r="G316" s="21"/>
    </row>
    <row r="317" customFormat="false" ht="15" hidden="false" customHeight="false" outlineLevel="0" collapsed="false">
      <c r="A317" s="30"/>
      <c r="B317" s="18"/>
      <c r="C317" s="32"/>
      <c r="D317" s="18"/>
      <c r="E317" s="38"/>
      <c r="F317" s="32"/>
      <c r="G317" s="18"/>
    </row>
    <row r="318" customFormat="false" ht="15" hidden="false" customHeight="false" outlineLevel="0" collapsed="false">
      <c r="A318" s="25"/>
      <c r="B318" s="21"/>
      <c r="C318" s="27"/>
      <c r="D318" s="21"/>
      <c r="E318" s="39"/>
      <c r="F318" s="27"/>
      <c r="G318" s="21"/>
    </row>
    <row r="319" customFormat="false" ht="15" hidden="false" customHeight="false" outlineLevel="0" collapsed="false">
      <c r="A319" s="30"/>
      <c r="B319" s="18"/>
      <c r="C319" s="32"/>
      <c r="D319" s="18"/>
      <c r="E319" s="38"/>
      <c r="F319" s="32"/>
      <c r="G319" s="18"/>
    </row>
    <row r="320" customFormat="false" ht="15" hidden="false" customHeight="false" outlineLevel="0" collapsed="false">
      <c r="A320" s="25"/>
      <c r="B320" s="21"/>
      <c r="C320" s="27"/>
      <c r="D320" s="21"/>
      <c r="E320" s="39"/>
      <c r="F320" s="27"/>
      <c r="G320" s="21"/>
    </row>
    <row r="321" customFormat="false" ht="15" hidden="false" customHeight="false" outlineLevel="0" collapsed="false">
      <c r="A321" s="30"/>
      <c r="B321" s="18"/>
      <c r="C321" s="32"/>
      <c r="D321" s="18"/>
      <c r="E321" s="38"/>
      <c r="F321" s="32"/>
      <c r="G321" s="18"/>
    </row>
    <row r="322" customFormat="false" ht="15" hidden="false" customHeight="false" outlineLevel="0" collapsed="false">
      <c r="A322" s="25"/>
      <c r="B322" s="21"/>
      <c r="C322" s="27"/>
      <c r="D322" s="21"/>
      <c r="E322" s="39"/>
      <c r="F322" s="27"/>
      <c r="G322" s="21"/>
    </row>
    <row r="323" customFormat="false" ht="15" hidden="false" customHeight="false" outlineLevel="0" collapsed="false">
      <c r="A323" s="30"/>
      <c r="B323" s="18"/>
      <c r="C323" s="32"/>
      <c r="D323" s="18"/>
      <c r="E323" s="38"/>
      <c r="F323" s="32"/>
      <c r="G323" s="18"/>
    </row>
    <row r="324" customFormat="false" ht="15" hidden="false" customHeight="false" outlineLevel="0" collapsed="false">
      <c r="A324" s="25"/>
      <c r="B324" s="21"/>
      <c r="C324" s="27"/>
      <c r="D324" s="21"/>
      <c r="E324" s="39"/>
      <c r="F324" s="27"/>
      <c r="G324" s="21"/>
    </row>
    <row r="325" customFormat="false" ht="15" hidden="false" customHeight="false" outlineLevel="0" collapsed="false">
      <c r="A325" s="30"/>
      <c r="B325" s="18"/>
      <c r="C325" s="32"/>
      <c r="D325" s="18"/>
      <c r="E325" s="38"/>
      <c r="F325" s="32"/>
      <c r="G325" s="18"/>
    </row>
    <row r="326" customFormat="false" ht="15" hidden="false" customHeight="false" outlineLevel="0" collapsed="false">
      <c r="A326" s="25"/>
      <c r="B326" s="21"/>
      <c r="C326" s="27"/>
      <c r="D326" s="21"/>
      <c r="E326" s="39"/>
      <c r="F326" s="27"/>
      <c r="G326" s="21"/>
    </row>
    <row r="327" customFormat="false" ht="15" hidden="false" customHeight="false" outlineLevel="0" collapsed="false">
      <c r="A327" s="30"/>
      <c r="B327" s="18"/>
      <c r="C327" s="32"/>
      <c r="D327" s="18"/>
      <c r="E327" s="38"/>
      <c r="F327" s="32"/>
      <c r="G327" s="18"/>
    </row>
    <row r="328" customFormat="false" ht="15" hidden="false" customHeight="false" outlineLevel="0" collapsed="false">
      <c r="A328" s="25"/>
      <c r="B328" s="21"/>
      <c r="C328" s="27"/>
      <c r="D328" s="21"/>
      <c r="E328" s="39"/>
      <c r="F328" s="27"/>
      <c r="G328" s="21"/>
    </row>
    <row r="329" customFormat="false" ht="15" hidden="false" customHeight="false" outlineLevel="0" collapsed="false">
      <c r="A329" s="30"/>
      <c r="B329" s="18"/>
      <c r="C329" s="32"/>
      <c r="D329" s="18"/>
      <c r="E329" s="38"/>
      <c r="F329" s="32"/>
      <c r="G329" s="18"/>
    </row>
    <row r="330" customFormat="false" ht="15" hidden="false" customHeight="false" outlineLevel="0" collapsed="false">
      <c r="A330" s="25"/>
      <c r="B330" s="21"/>
      <c r="C330" s="27"/>
      <c r="D330" s="21"/>
      <c r="E330" s="39"/>
      <c r="F330" s="27"/>
      <c r="G330" s="21"/>
    </row>
    <row r="331" customFormat="false" ht="15" hidden="false" customHeight="false" outlineLevel="0" collapsed="false">
      <c r="A331" s="30"/>
      <c r="B331" s="18"/>
      <c r="C331" s="32"/>
      <c r="D331" s="18"/>
      <c r="E331" s="38"/>
      <c r="F331" s="32"/>
      <c r="G331" s="18"/>
    </row>
    <row r="332" customFormat="false" ht="15" hidden="false" customHeight="false" outlineLevel="0" collapsed="false">
      <c r="A332" s="25"/>
      <c r="B332" s="21"/>
      <c r="C332" s="27"/>
      <c r="D332" s="21"/>
      <c r="E332" s="39"/>
      <c r="F332" s="27"/>
      <c r="G332" s="21"/>
    </row>
    <row r="333" customFormat="false" ht="15" hidden="false" customHeight="false" outlineLevel="0" collapsed="false">
      <c r="A333" s="30"/>
      <c r="B333" s="18"/>
      <c r="C333" s="32"/>
      <c r="D333" s="18"/>
      <c r="E333" s="38"/>
      <c r="F333" s="32"/>
      <c r="G333" s="18"/>
    </row>
    <row r="334" customFormat="false" ht="15" hidden="false" customHeight="false" outlineLevel="0" collapsed="false">
      <c r="A334" s="25"/>
      <c r="B334" s="21"/>
      <c r="C334" s="27"/>
      <c r="D334" s="21"/>
      <c r="E334" s="39"/>
      <c r="F334" s="27"/>
      <c r="G334" s="21"/>
    </row>
    <row r="335" customFormat="false" ht="15" hidden="false" customHeight="false" outlineLevel="0" collapsed="false">
      <c r="A335" s="30"/>
      <c r="B335" s="18"/>
      <c r="C335" s="32"/>
      <c r="D335" s="18"/>
      <c r="E335" s="38"/>
      <c r="F335" s="32"/>
      <c r="G335" s="18"/>
    </row>
    <row r="336" customFormat="false" ht="15" hidden="false" customHeight="false" outlineLevel="0" collapsed="false">
      <c r="A336" s="25"/>
      <c r="B336" s="21"/>
      <c r="C336" s="27"/>
      <c r="D336" s="21"/>
      <c r="E336" s="39"/>
      <c r="F336" s="27"/>
      <c r="G336" s="21"/>
    </row>
    <row r="337" customFormat="false" ht="15" hidden="false" customHeight="false" outlineLevel="0" collapsed="false">
      <c r="A337" s="30"/>
      <c r="B337" s="18"/>
      <c r="C337" s="32"/>
      <c r="D337" s="18"/>
      <c r="E337" s="38"/>
      <c r="F337" s="32"/>
      <c r="G337" s="18"/>
    </row>
    <row r="338" customFormat="false" ht="15" hidden="false" customHeight="false" outlineLevel="0" collapsed="false">
      <c r="A338" s="25"/>
      <c r="B338" s="21"/>
      <c r="C338" s="27"/>
      <c r="D338" s="21"/>
      <c r="E338" s="39"/>
      <c r="F338" s="27"/>
      <c r="G338" s="21"/>
    </row>
    <row r="339" customFormat="false" ht="15" hidden="false" customHeight="false" outlineLevel="0" collapsed="false">
      <c r="A339" s="30"/>
      <c r="B339" s="18"/>
      <c r="C339" s="32"/>
      <c r="D339" s="18"/>
      <c r="E339" s="38"/>
      <c r="F339" s="32"/>
      <c r="G339" s="18"/>
    </row>
    <row r="340" customFormat="false" ht="15" hidden="false" customHeight="false" outlineLevel="0" collapsed="false">
      <c r="A340" s="25"/>
      <c r="B340" s="21"/>
      <c r="C340" s="27"/>
      <c r="D340" s="21"/>
      <c r="E340" s="39"/>
      <c r="F340" s="27"/>
      <c r="G340" s="21"/>
    </row>
    <row r="341" customFormat="false" ht="15" hidden="false" customHeight="false" outlineLevel="0" collapsed="false">
      <c r="A341" s="30"/>
      <c r="B341" s="18"/>
      <c r="C341" s="32"/>
      <c r="D341" s="18"/>
      <c r="E341" s="38"/>
      <c r="F341" s="32"/>
      <c r="G341" s="18"/>
    </row>
    <row r="342" customFormat="false" ht="15" hidden="false" customHeight="false" outlineLevel="0" collapsed="false">
      <c r="A342" s="25"/>
      <c r="B342" s="21"/>
      <c r="C342" s="27"/>
      <c r="D342" s="21"/>
      <c r="E342" s="39"/>
      <c r="F342" s="27"/>
      <c r="G342" s="21"/>
    </row>
    <row r="343" customFormat="false" ht="15" hidden="false" customHeight="false" outlineLevel="0" collapsed="false">
      <c r="A343" s="30"/>
      <c r="B343" s="18"/>
      <c r="C343" s="32"/>
      <c r="D343" s="18"/>
      <c r="E343" s="38"/>
      <c r="F343" s="32"/>
      <c r="G343" s="18"/>
    </row>
    <row r="344" customFormat="false" ht="15" hidden="false" customHeight="false" outlineLevel="0" collapsed="false">
      <c r="A344" s="25"/>
      <c r="B344" s="21"/>
      <c r="C344" s="27"/>
      <c r="D344" s="21"/>
      <c r="E344" s="39"/>
      <c r="F344" s="27"/>
      <c r="G344" s="21"/>
    </row>
    <row r="345" customFormat="false" ht="15" hidden="false" customHeight="false" outlineLevel="0" collapsed="false">
      <c r="A345" s="30"/>
      <c r="B345" s="18"/>
      <c r="C345" s="32"/>
      <c r="D345" s="18"/>
      <c r="E345" s="38"/>
      <c r="F345" s="32"/>
      <c r="G345" s="18"/>
    </row>
    <row r="346" customFormat="false" ht="15" hidden="false" customHeight="false" outlineLevel="0" collapsed="false">
      <c r="A346" s="25"/>
      <c r="B346" s="21"/>
      <c r="C346" s="27"/>
      <c r="D346" s="21"/>
      <c r="E346" s="39"/>
      <c r="F346" s="27"/>
      <c r="G346" s="21"/>
    </row>
    <row r="347" customFormat="false" ht="15" hidden="false" customHeight="false" outlineLevel="0" collapsed="false">
      <c r="A347" s="30"/>
      <c r="B347" s="18"/>
      <c r="C347" s="32"/>
      <c r="D347" s="18"/>
      <c r="E347" s="38"/>
      <c r="F347" s="32"/>
      <c r="G347" s="18"/>
    </row>
    <row r="348" customFormat="false" ht="15" hidden="false" customHeight="false" outlineLevel="0" collapsed="false">
      <c r="A348" s="25"/>
      <c r="B348" s="21"/>
      <c r="C348" s="27"/>
      <c r="D348" s="21"/>
      <c r="E348" s="39"/>
      <c r="F348" s="27"/>
      <c r="G348" s="21"/>
    </row>
    <row r="349" customFormat="false" ht="15" hidden="false" customHeight="false" outlineLevel="0" collapsed="false">
      <c r="A349" s="30"/>
      <c r="B349" s="18"/>
      <c r="C349" s="32"/>
      <c r="D349" s="18"/>
      <c r="E349" s="38"/>
      <c r="F349" s="32"/>
      <c r="G349" s="18"/>
    </row>
    <row r="350" customFormat="false" ht="15" hidden="false" customHeight="false" outlineLevel="0" collapsed="false">
      <c r="A350" s="25"/>
      <c r="B350" s="21"/>
      <c r="C350" s="27"/>
      <c r="D350" s="21"/>
      <c r="E350" s="39"/>
      <c r="F350" s="27"/>
      <c r="G350" s="21"/>
    </row>
    <row r="351" customFormat="false" ht="15" hidden="false" customHeight="false" outlineLevel="0" collapsed="false">
      <c r="A351" s="30"/>
      <c r="B351" s="18"/>
      <c r="C351" s="32"/>
      <c r="D351" s="18"/>
      <c r="E351" s="38"/>
      <c r="F351" s="32"/>
      <c r="G351" s="18"/>
    </row>
    <row r="352" customFormat="false" ht="15" hidden="false" customHeight="false" outlineLevel="0" collapsed="false">
      <c r="A352" s="25"/>
      <c r="B352" s="21"/>
      <c r="C352" s="27"/>
      <c r="D352" s="21"/>
      <c r="E352" s="39"/>
      <c r="F352" s="27"/>
      <c r="G352" s="21"/>
    </row>
    <row r="353" customFormat="false" ht="15" hidden="false" customHeight="false" outlineLevel="0" collapsed="false">
      <c r="A353" s="30"/>
      <c r="B353" s="18"/>
      <c r="C353" s="32"/>
      <c r="D353" s="18"/>
      <c r="E353" s="38"/>
      <c r="F353" s="32"/>
      <c r="G353" s="18"/>
    </row>
    <row r="354" customFormat="false" ht="15" hidden="false" customHeight="false" outlineLevel="0" collapsed="false">
      <c r="A354" s="25"/>
      <c r="B354" s="21"/>
      <c r="C354" s="27"/>
      <c r="D354" s="21"/>
      <c r="E354" s="39"/>
      <c r="F354" s="27"/>
      <c r="G354" s="21"/>
    </row>
    <row r="355" customFormat="false" ht="15" hidden="false" customHeight="false" outlineLevel="0" collapsed="false">
      <c r="A355" s="30"/>
      <c r="B355" s="18"/>
      <c r="C355" s="32"/>
      <c r="D355" s="18"/>
      <c r="E355" s="38"/>
      <c r="F355" s="32"/>
      <c r="G355" s="18"/>
    </row>
    <row r="356" customFormat="false" ht="15" hidden="false" customHeight="false" outlineLevel="0" collapsed="false">
      <c r="A356" s="25"/>
      <c r="B356" s="21"/>
      <c r="C356" s="27"/>
      <c r="D356" s="21"/>
      <c r="E356" s="39"/>
      <c r="F356" s="27"/>
      <c r="G356" s="21"/>
    </row>
    <row r="357" customFormat="false" ht="15" hidden="false" customHeight="false" outlineLevel="0" collapsed="false">
      <c r="A357" s="30"/>
      <c r="B357" s="18"/>
      <c r="C357" s="32"/>
      <c r="D357" s="18"/>
      <c r="E357" s="38"/>
      <c r="F357" s="32"/>
      <c r="G357" s="18"/>
    </row>
    <row r="358" customFormat="false" ht="15" hidden="false" customHeight="false" outlineLevel="0" collapsed="false">
      <c r="A358" s="25"/>
      <c r="B358" s="21"/>
      <c r="C358" s="27"/>
      <c r="D358" s="21"/>
      <c r="E358" s="39"/>
      <c r="F358" s="27"/>
      <c r="G358" s="21"/>
    </row>
    <row r="359" customFormat="false" ht="15" hidden="false" customHeight="false" outlineLevel="0" collapsed="false">
      <c r="A359" s="30"/>
      <c r="B359" s="18"/>
      <c r="C359" s="32"/>
      <c r="D359" s="18"/>
      <c r="E359" s="38"/>
      <c r="F359" s="32"/>
      <c r="G359" s="18"/>
    </row>
    <row r="360" customFormat="false" ht="15" hidden="false" customHeight="false" outlineLevel="0" collapsed="false">
      <c r="A360" s="25"/>
      <c r="B360" s="21"/>
      <c r="C360" s="27"/>
      <c r="D360" s="21"/>
      <c r="E360" s="39"/>
      <c r="F360" s="27"/>
      <c r="G360" s="21"/>
    </row>
    <row r="361" customFormat="false" ht="15" hidden="false" customHeight="false" outlineLevel="0" collapsed="false">
      <c r="A361" s="30"/>
      <c r="B361" s="18"/>
      <c r="C361" s="32"/>
      <c r="D361" s="18"/>
      <c r="E361" s="38"/>
      <c r="F361" s="32"/>
      <c r="G361" s="18"/>
    </row>
    <row r="362" customFormat="false" ht="15" hidden="false" customHeight="false" outlineLevel="0" collapsed="false">
      <c r="A362" s="25"/>
      <c r="B362" s="21"/>
      <c r="C362" s="27"/>
      <c r="D362" s="21"/>
      <c r="E362" s="39"/>
      <c r="F362" s="27"/>
      <c r="G362" s="21"/>
    </row>
    <row r="363" customFormat="false" ht="15" hidden="false" customHeight="false" outlineLevel="0" collapsed="false">
      <c r="A363" s="30"/>
      <c r="B363" s="18"/>
      <c r="C363" s="32"/>
      <c r="D363" s="18"/>
      <c r="E363" s="38"/>
      <c r="F363" s="32"/>
      <c r="G363" s="18"/>
    </row>
    <row r="364" customFormat="false" ht="15" hidden="false" customHeight="false" outlineLevel="0" collapsed="false">
      <c r="A364" s="25"/>
      <c r="B364" s="21"/>
      <c r="C364" s="27"/>
      <c r="D364" s="21"/>
      <c r="E364" s="39"/>
      <c r="F364" s="27"/>
      <c r="G364" s="21"/>
    </row>
    <row r="365" customFormat="false" ht="15" hidden="false" customHeight="false" outlineLevel="0" collapsed="false">
      <c r="A365" s="30"/>
      <c r="B365" s="18"/>
      <c r="C365" s="32"/>
      <c r="D365" s="18"/>
      <c r="E365" s="38"/>
      <c r="F365" s="32"/>
      <c r="G365" s="18"/>
    </row>
    <row r="366" customFormat="false" ht="15" hidden="false" customHeight="false" outlineLevel="0" collapsed="false">
      <c r="A366" s="25"/>
      <c r="B366" s="21"/>
      <c r="C366" s="27"/>
      <c r="D366" s="21"/>
      <c r="E366" s="39"/>
      <c r="F366" s="27"/>
      <c r="G366" s="21"/>
    </row>
    <row r="367" customFormat="false" ht="15" hidden="false" customHeight="false" outlineLevel="0" collapsed="false">
      <c r="A367" s="30"/>
      <c r="B367" s="18"/>
      <c r="C367" s="32"/>
      <c r="D367" s="18"/>
      <c r="E367" s="38"/>
      <c r="F367" s="32"/>
      <c r="G367" s="18"/>
    </row>
    <row r="368" customFormat="false" ht="15" hidden="false" customHeight="false" outlineLevel="0" collapsed="false">
      <c r="A368" s="25"/>
      <c r="B368" s="21"/>
      <c r="C368" s="27"/>
      <c r="D368" s="21"/>
      <c r="E368" s="39"/>
      <c r="F368" s="27"/>
      <c r="G368" s="21"/>
    </row>
    <row r="369" customFormat="false" ht="15" hidden="false" customHeight="false" outlineLevel="0" collapsed="false">
      <c r="A369" s="30"/>
      <c r="B369" s="18"/>
      <c r="C369" s="32"/>
      <c r="D369" s="18"/>
      <c r="E369" s="38"/>
      <c r="F369" s="32"/>
      <c r="G369" s="18"/>
    </row>
    <row r="370" customFormat="false" ht="15" hidden="false" customHeight="false" outlineLevel="0" collapsed="false">
      <c r="A370" s="25"/>
      <c r="B370" s="21"/>
      <c r="C370" s="27"/>
      <c r="D370" s="21"/>
      <c r="E370" s="39"/>
      <c r="F370" s="27"/>
      <c r="G370" s="21"/>
    </row>
    <row r="371" customFormat="false" ht="15" hidden="false" customHeight="false" outlineLevel="0" collapsed="false">
      <c r="A371" s="30"/>
      <c r="B371" s="18"/>
      <c r="C371" s="32"/>
      <c r="D371" s="18"/>
      <c r="E371" s="38"/>
      <c r="F371" s="32"/>
      <c r="G371" s="18"/>
    </row>
    <row r="372" customFormat="false" ht="15" hidden="false" customHeight="false" outlineLevel="0" collapsed="false">
      <c r="A372" s="25"/>
      <c r="B372" s="21"/>
      <c r="C372" s="27"/>
      <c r="D372" s="21"/>
      <c r="E372" s="39"/>
      <c r="F372" s="27"/>
      <c r="G372" s="21"/>
    </row>
    <row r="373" customFormat="false" ht="15" hidden="false" customHeight="false" outlineLevel="0" collapsed="false">
      <c r="A373" s="30"/>
      <c r="B373" s="18"/>
      <c r="C373" s="32"/>
      <c r="D373" s="18"/>
      <c r="E373" s="38"/>
      <c r="F373" s="32"/>
      <c r="G373" s="18"/>
    </row>
    <row r="374" customFormat="false" ht="15" hidden="false" customHeight="false" outlineLevel="0" collapsed="false">
      <c r="A374" s="25"/>
      <c r="B374" s="21"/>
      <c r="C374" s="27"/>
      <c r="D374" s="21"/>
      <c r="E374" s="39"/>
      <c r="F374" s="27"/>
      <c r="G374" s="21"/>
    </row>
    <row r="375" customFormat="false" ht="15" hidden="false" customHeight="false" outlineLevel="0" collapsed="false">
      <c r="A375" s="30"/>
      <c r="B375" s="18"/>
      <c r="C375" s="32"/>
      <c r="D375" s="18"/>
      <c r="E375" s="38"/>
      <c r="F375" s="32"/>
      <c r="G375" s="18"/>
    </row>
    <row r="376" customFormat="false" ht="15" hidden="false" customHeight="false" outlineLevel="0" collapsed="false">
      <c r="A376" s="25"/>
      <c r="B376" s="21"/>
      <c r="C376" s="27"/>
      <c r="D376" s="21"/>
      <c r="E376" s="39"/>
      <c r="F376" s="27"/>
      <c r="G376" s="21"/>
    </row>
    <row r="377" customFormat="false" ht="15" hidden="false" customHeight="false" outlineLevel="0" collapsed="false">
      <c r="A377" s="30"/>
      <c r="B377" s="18"/>
      <c r="C377" s="32"/>
      <c r="D377" s="18"/>
      <c r="E377" s="38"/>
      <c r="F377" s="32"/>
      <c r="G377" s="18"/>
    </row>
    <row r="378" customFormat="false" ht="15" hidden="false" customHeight="false" outlineLevel="0" collapsed="false">
      <c r="A378" s="25"/>
      <c r="B378" s="21"/>
      <c r="C378" s="27"/>
      <c r="D378" s="21"/>
      <c r="E378" s="39"/>
      <c r="F378" s="27"/>
      <c r="G378" s="21"/>
    </row>
    <row r="379" customFormat="false" ht="15" hidden="false" customHeight="false" outlineLevel="0" collapsed="false">
      <c r="A379" s="30"/>
      <c r="B379" s="18"/>
      <c r="C379" s="32"/>
      <c r="D379" s="18"/>
      <c r="E379" s="38"/>
      <c r="F379" s="32"/>
      <c r="G379" s="18"/>
    </row>
    <row r="380" customFormat="false" ht="15" hidden="false" customHeight="false" outlineLevel="0" collapsed="false">
      <c r="A380" s="25"/>
      <c r="B380" s="21"/>
      <c r="C380" s="27"/>
      <c r="D380" s="21"/>
      <c r="E380" s="39"/>
      <c r="F380" s="27"/>
      <c r="G380" s="21"/>
    </row>
    <row r="381" customFormat="false" ht="15" hidden="false" customHeight="false" outlineLevel="0" collapsed="false">
      <c r="A381" s="30"/>
      <c r="B381" s="18"/>
      <c r="C381" s="32"/>
      <c r="D381" s="18"/>
      <c r="E381" s="38"/>
      <c r="F381" s="32"/>
      <c r="G381" s="18"/>
    </row>
    <row r="382" customFormat="false" ht="15" hidden="false" customHeight="false" outlineLevel="0" collapsed="false">
      <c r="A382" s="25"/>
      <c r="B382" s="21"/>
      <c r="C382" s="27"/>
      <c r="D382" s="21"/>
      <c r="E382" s="39"/>
      <c r="F382" s="27"/>
      <c r="G382" s="21"/>
    </row>
    <row r="383" customFormat="false" ht="15" hidden="false" customHeight="false" outlineLevel="0" collapsed="false">
      <c r="A383" s="30"/>
      <c r="B383" s="18"/>
      <c r="C383" s="32"/>
      <c r="D383" s="18"/>
      <c r="E383" s="38"/>
      <c r="F383" s="32"/>
      <c r="G383" s="18"/>
    </row>
    <row r="384" customFormat="false" ht="15" hidden="false" customHeight="false" outlineLevel="0" collapsed="false">
      <c r="A384" s="25"/>
      <c r="B384" s="21"/>
      <c r="C384" s="27"/>
      <c r="D384" s="21"/>
      <c r="E384" s="39"/>
      <c r="F384" s="27"/>
      <c r="G384" s="21"/>
    </row>
    <row r="385" customFormat="false" ht="15" hidden="false" customHeight="false" outlineLevel="0" collapsed="false">
      <c r="A385" s="30"/>
      <c r="B385" s="18"/>
      <c r="C385" s="32"/>
      <c r="D385" s="18"/>
      <c r="E385" s="38"/>
      <c r="F385" s="32"/>
      <c r="G385" s="18"/>
    </row>
    <row r="386" customFormat="false" ht="15" hidden="false" customHeight="false" outlineLevel="0" collapsed="false">
      <c r="A386" s="25"/>
      <c r="B386" s="21"/>
      <c r="C386" s="27"/>
      <c r="D386" s="21"/>
      <c r="E386" s="39"/>
      <c r="F386" s="27"/>
      <c r="G386" s="21"/>
    </row>
    <row r="387" customFormat="false" ht="15" hidden="false" customHeight="false" outlineLevel="0" collapsed="false">
      <c r="A387" s="30"/>
      <c r="B387" s="18"/>
      <c r="C387" s="32"/>
      <c r="D387" s="18"/>
      <c r="E387" s="38"/>
      <c r="F387" s="32"/>
      <c r="G387" s="18"/>
    </row>
    <row r="388" customFormat="false" ht="15" hidden="false" customHeight="false" outlineLevel="0" collapsed="false">
      <c r="A388" s="25"/>
      <c r="B388" s="21"/>
      <c r="C388" s="27"/>
      <c r="D388" s="21"/>
      <c r="E388" s="39"/>
      <c r="F388" s="27"/>
      <c r="G388" s="21"/>
    </row>
    <row r="389" customFormat="false" ht="15" hidden="false" customHeight="false" outlineLevel="0" collapsed="false">
      <c r="A389" s="30"/>
      <c r="B389" s="18"/>
      <c r="C389" s="32"/>
      <c r="D389" s="18"/>
      <c r="E389" s="38"/>
      <c r="F389" s="32"/>
      <c r="G389" s="18"/>
    </row>
    <row r="390" customFormat="false" ht="15" hidden="false" customHeight="false" outlineLevel="0" collapsed="false">
      <c r="A390" s="25"/>
      <c r="B390" s="21"/>
      <c r="C390" s="27"/>
      <c r="D390" s="21"/>
      <c r="E390" s="39"/>
      <c r="F390" s="27"/>
      <c r="G390" s="21"/>
    </row>
    <row r="391" customFormat="false" ht="15" hidden="false" customHeight="false" outlineLevel="0" collapsed="false">
      <c r="A391" s="30"/>
      <c r="B391" s="18"/>
      <c r="C391" s="32"/>
      <c r="D391" s="18"/>
      <c r="E391" s="38"/>
      <c r="F391" s="32"/>
      <c r="G391" s="18"/>
    </row>
    <row r="392" customFormat="false" ht="15" hidden="false" customHeight="false" outlineLevel="0" collapsed="false">
      <c r="A392" s="25"/>
      <c r="B392" s="21"/>
      <c r="C392" s="27"/>
      <c r="D392" s="21"/>
      <c r="E392" s="39"/>
      <c r="F392" s="27"/>
      <c r="G392" s="21"/>
    </row>
    <row r="393" customFormat="false" ht="15" hidden="false" customHeight="false" outlineLevel="0" collapsed="false">
      <c r="A393" s="30"/>
      <c r="B393" s="18"/>
      <c r="C393" s="32"/>
      <c r="D393" s="18"/>
      <c r="E393" s="38"/>
      <c r="F393" s="32"/>
      <c r="G393" s="18"/>
    </row>
    <row r="394" customFormat="false" ht="15" hidden="false" customHeight="false" outlineLevel="0" collapsed="false">
      <c r="A394" s="25"/>
      <c r="B394" s="21"/>
      <c r="C394" s="27"/>
      <c r="D394" s="21"/>
      <c r="E394" s="39"/>
      <c r="F394" s="27"/>
      <c r="G394" s="21"/>
    </row>
    <row r="395" customFormat="false" ht="15" hidden="false" customHeight="false" outlineLevel="0" collapsed="false">
      <c r="A395" s="30"/>
      <c r="B395" s="18"/>
      <c r="C395" s="32"/>
      <c r="D395" s="18"/>
      <c r="E395" s="38"/>
      <c r="F395" s="32"/>
      <c r="G395" s="18"/>
    </row>
    <row r="396" customFormat="false" ht="15" hidden="false" customHeight="false" outlineLevel="0" collapsed="false">
      <c r="A396" s="25"/>
      <c r="B396" s="21"/>
      <c r="C396" s="27"/>
      <c r="D396" s="21"/>
      <c r="E396" s="39"/>
      <c r="F396" s="27"/>
      <c r="G396" s="21"/>
    </row>
    <row r="397" customFormat="false" ht="15" hidden="false" customHeight="false" outlineLevel="0" collapsed="false">
      <c r="A397" s="30"/>
      <c r="B397" s="18"/>
      <c r="C397" s="32"/>
      <c r="D397" s="18"/>
      <c r="E397" s="38"/>
      <c r="F397" s="32"/>
      <c r="G397" s="18"/>
    </row>
    <row r="398" customFormat="false" ht="15" hidden="false" customHeight="false" outlineLevel="0" collapsed="false">
      <c r="A398" s="25"/>
      <c r="B398" s="21"/>
      <c r="C398" s="27"/>
      <c r="D398" s="21"/>
      <c r="E398" s="39"/>
      <c r="F398" s="27"/>
      <c r="G398" s="21"/>
    </row>
    <row r="399" customFormat="false" ht="15" hidden="false" customHeight="false" outlineLevel="0" collapsed="false">
      <c r="A399" s="30"/>
      <c r="B399" s="18"/>
      <c r="C399" s="32"/>
      <c r="D399" s="18"/>
      <c r="E399" s="38"/>
      <c r="F399" s="32"/>
      <c r="G399" s="18"/>
    </row>
    <row r="400" customFormat="false" ht="15" hidden="false" customHeight="false" outlineLevel="0" collapsed="false">
      <c r="A400" s="25"/>
      <c r="B400" s="21"/>
      <c r="C400" s="27"/>
      <c r="D400" s="21"/>
      <c r="E400" s="39"/>
      <c r="F400" s="27"/>
      <c r="G400" s="21"/>
    </row>
    <row r="401" customFormat="false" ht="15" hidden="false" customHeight="false" outlineLevel="0" collapsed="false">
      <c r="A401" s="30"/>
      <c r="B401" s="18"/>
      <c r="C401" s="32"/>
      <c r="D401" s="18"/>
      <c r="E401" s="38"/>
      <c r="F401" s="32"/>
      <c r="G401" s="18"/>
    </row>
    <row r="402" customFormat="false" ht="15" hidden="false" customHeight="false" outlineLevel="0" collapsed="false">
      <c r="A402" s="25"/>
      <c r="B402" s="21"/>
      <c r="C402" s="27"/>
      <c r="D402" s="21"/>
      <c r="E402" s="39"/>
      <c r="F402" s="27"/>
      <c r="G402" s="21"/>
    </row>
    <row r="403" customFormat="false" ht="15" hidden="false" customHeight="false" outlineLevel="0" collapsed="false">
      <c r="A403" s="30"/>
      <c r="B403" s="18"/>
      <c r="C403" s="32"/>
      <c r="D403" s="18"/>
      <c r="E403" s="38"/>
      <c r="F403" s="32"/>
      <c r="G403" s="18"/>
    </row>
    <row r="404" customFormat="false" ht="15" hidden="false" customHeight="false" outlineLevel="0" collapsed="false">
      <c r="A404" s="25"/>
      <c r="B404" s="21"/>
      <c r="C404" s="27"/>
      <c r="D404" s="21"/>
      <c r="E404" s="39"/>
      <c r="F404" s="27"/>
      <c r="G404" s="21"/>
    </row>
    <row r="405" customFormat="false" ht="15" hidden="false" customHeight="false" outlineLevel="0" collapsed="false">
      <c r="A405" s="30"/>
      <c r="B405" s="18"/>
      <c r="C405" s="32"/>
      <c r="D405" s="18"/>
      <c r="E405" s="38"/>
      <c r="F405" s="32"/>
      <c r="G405" s="18"/>
    </row>
    <row r="406" customFormat="false" ht="15" hidden="false" customHeight="false" outlineLevel="0" collapsed="false">
      <c r="A406" s="25"/>
      <c r="B406" s="21"/>
      <c r="C406" s="27"/>
      <c r="D406" s="21"/>
      <c r="E406" s="39"/>
      <c r="F406" s="27"/>
      <c r="G406" s="21"/>
    </row>
    <row r="407" customFormat="false" ht="15" hidden="false" customHeight="false" outlineLevel="0" collapsed="false">
      <c r="A407" s="30"/>
      <c r="B407" s="18"/>
      <c r="C407" s="32"/>
      <c r="D407" s="18"/>
      <c r="E407" s="38"/>
      <c r="F407" s="32"/>
      <c r="G407" s="18"/>
    </row>
    <row r="408" customFormat="false" ht="15" hidden="false" customHeight="false" outlineLevel="0" collapsed="false">
      <c r="A408" s="25"/>
      <c r="B408" s="21"/>
      <c r="C408" s="27"/>
      <c r="D408" s="21"/>
      <c r="E408" s="39"/>
      <c r="F408" s="27"/>
      <c r="G408" s="21"/>
    </row>
    <row r="409" customFormat="false" ht="15" hidden="false" customHeight="false" outlineLevel="0" collapsed="false">
      <c r="A409" s="30"/>
      <c r="B409" s="18"/>
      <c r="C409" s="32"/>
      <c r="D409" s="18"/>
      <c r="E409" s="38"/>
      <c r="F409" s="32"/>
      <c r="G409" s="18"/>
    </row>
    <row r="410" customFormat="false" ht="15" hidden="false" customHeight="false" outlineLevel="0" collapsed="false">
      <c r="A410" s="25"/>
      <c r="B410" s="21"/>
      <c r="C410" s="27"/>
      <c r="D410" s="21"/>
      <c r="E410" s="39"/>
      <c r="F410" s="27"/>
      <c r="G410" s="21"/>
    </row>
    <row r="411" customFormat="false" ht="15" hidden="false" customHeight="false" outlineLevel="0" collapsed="false">
      <c r="A411" s="30"/>
      <c r="B411" s="18"/>
      <c r="C411" s="32"/>
      <c r="D411" s="18"/>
      <c r="E411" s="38"/>
      <c r="F411" s="32"/>
      <c r="G411" s="18"/>
    </row>
    <row r="412" customFormat="false" ht="15" hidden="false" customHeight="false" outlineLevel="0" collapsed="false">
      <c r="A412" s="25"/>
      <c r="B412" s="21"/>
      <c r="C412" s="27"/>
      <c r="D412" s="21"/>
      <c r="E412" s="39"/>
      <c r="F412" s="27"/>
      <c r="G412" s="21"/>
    </row>
    <row r="413" customFormat="false" ht="15" hidden="false" customHeight="false" outlineLevel="0" collapsed="false">
      <c r="A413" s="30"/>
      <c r="B413" s="18"/>
      <c r="C413" s="32"/>
      <c r="D413" s="18"/>
      <c r="E413" s="38"/>
      <c r="F413" s="32"/>
      <c r="G413" s="18"/>
    </row>
    <row r="414" customFormat="false" ht="15" hidden="false" customHeight="false" outlineLevel="0" collapsed="false">
      <c r="A414" s="25"/>
      <c r="B414" s="21"/>
      <c r="C414" s="27"/>
      <c r="D414" s="21"/>
      <c r="E414" s="39"/>
      <c r="F414" s="27"/>
      <c r="G414" s="21"/>
    </row>
    <row r="415" customFormat="false" ht="15" hidden="false" customHeight="false" outlineLevel="0" collapsed="false">
      <c r="A415" s="30"/>
      <c r="B415" s="18"/>
      <c r="C415" s="32"/>
      <c r="D415" s="18"/>
      <c r="E415" s="38"/>
      <c r="F415" s="32"/>
      <c r="G415" s="18"/>
    </row>
    <row r="416" customFormat="false" ht="15" hidden="false" customHeight="false" outlineLevel="0" collapsed="false">
      <c r="A416" s="25"/>
      <c r="B416" s="21"/>
      <c r="C416" s="27"/>
      <c r="D416" s="21"/>
      <c r="E416" s="39"/>
      <c r="F416" s="27"/>
      <c r="G416" s="21"/>
    </row>
    <row r="417" customFormat="false" ht="15" hidden="false" customHeight="false" outlineLevel="0" collapsed="false">
      <c r="A417" s="30"/>
      <c r="B417" s="18"/>
      <c r="C417" s="32"/>
      <c r="D417" s="18"/>
      <c r="E417" s="38"/>
      <c r="F417" s="32"/>
      <c r="G417" s="18"/>
    </row>
    <row r="418" customFormat="false" ht="15" hidden="false" customHeight="false" outlineLevel="0" collapsed="false">
      <c r="A418" s="25"/>
      <c r="B418" s="21"/>
      <c r="C418" s="27"/>
      <c r="D418" s="21"/>
      <c r="E418" s="39"/>
      <c r="F418" s="27"/>
      <c r="G418" s="21"/>
    </row>
    <row r="419" customFormat="false" ht="15" hidden="false" customHeight="false" outlineLevel="0" collapsed="false">
      <c r="A419" s="30"/>
      <c r="B419" s="18"/>
      <c r="C419" s="32"/>
      <c r="D419" s="18"/>
      <c r="E419" s="38"/>
      <c r="F419" s="32"/>
      <c r="G419" s="18"/>
    </row>
    <row r="420" customFormat="false" ht="15" hidden="false" customHeight="false" outlineLevel="0" collapsed="false">
      <c r="A420" s="25"/>
      <c r="B420" s="21"/>
      <c r="C420" s="27"/>
      <c r="D420" s="21"/>
      <c r="E420" s="39"/>
      <c r="F420" s="27"/>
      <c r="G420" s="21"/>
    </row>
    <row r="421" customFormat="false" ht="15" hidden="false" customHeight="false" outlineLevel="0" collapsed="false">
      <c r="A421" s="30"/>
      <c r="B421" s="18"/>
      <c r="C421" s="32"/>
      <c r="D421" s="18"/>
      <c r="E421" s="38"/>
      <c r="F421" s="32"/>
      <c r="G421" s="18"/>
    </row>
    <row r="422" customFormat="false" ht="15" hidden="false" customHeight="false" outlineLevel="0" collapsed="false">
      <c r="A422" s="25"/>
      <c r="B422" s="21"/>
      <c r="C422" s="27"/>
      <c r="D422" s="21"/>
      <c r="E422" s="39"/>
      <c r="F422" s="27"/>
      <c r="G422" s="21"/>
    </row>
    <row r="423" customFormat="false" ht="15" hidden="false" customHeight="false" outlineLevel="0" collapsed="false">
      <c r="A423" s="30"/>
      <c r="B423" s="18"/>
      <c r="C423" s="32"/>
      <c r="D423" s="18"/>
      <c r="E423" s="38"/>
      <c r="F423" s="32"/>
      <c r="G423" s="18"/>
    </row>
    <row r="424" customFormat="false" ht="15" hidden="false" customHeight="false" outlineLevel="0" collapsed="false">
      <c r="A424" s="25"/>
      <c r="B424" s="21"/>
      <c r="C424" s="27"/>
      <c r="D424" s="21"/>
      <c r="E424" s="39"/>
      <c r="F424" s="27"/>
      <c r="G424" s="21"/>
    </row>
    <row r="425" customFormat="false" ht="15" hidden="false" customHeight="false" outlineLevel="0" collapsed="false">
      <c r="A425" s="30"/>
      <c r="B425" s="18"/>
      <c r="C425" s="32"/>
      <c r="D425" s="18"/>
      <c r="E425" s="38"/>
      <c r="F425" s="32"/>
      <c r="G425" s="18"/>
    </row>
    <row r="426" customFormat="false" ht="15" hidden="false" customHeight="false" outlineLevel="0" collapsed="false">
      <c r="A426" s="25"/>
      <c r="B426" s="21"/>
      <c r="C426" s="27"/>
      <c r="D426" s="21"/>
      <c r="E426" s="39"/>
      <c r="F426" s="27"/>
      <c r="G426" s="21"/>
    </row>
    <row r="427" customFormat="false" ht="15" hidden="false" customHeight="false" outlineLevel="0" collapsed="false">
      <c r="A427" s="30"/>
      <c r="B427" s="18"/>
      <c r="C427" s="32"/>
      <c r="D427" s="18"/>
      <c r="E427" s="38"/>
      <c r="F427" s="32"/>
      <c r="G427" s="18"/>
    </row>
    <row r="428" customFormat="false" ht="15" hidden="false" customHeight="false" outlineLevel="0" collapsed="false">
      <c r="A428" s="25"/>
      <c r="B428" s="21"/>
      <c r="C428" s="27"/>
      <c r="D428" s="21"/>
      <c r="E428" s="39"/>
      <c r="F428" s="27"/>
      <c r="G428" s="21"/>
    </row>
    <row r="429" customFormat="false" ht="15" hidden="false" customHeight="false" outlineLevel="0" collapsed="false">
      <c r="A429" s="30"/>
      <c r="B429" s="18"/>
      <c r="C429" s="32"/>
      <c r="D429" s="18"/>
      <c r="E429" s="38"/>
      <c r="F429" s="32"/>
      <c r="G429" s="18"/>
    </row>
    <row r="430" customFormat="false" ht="15" hidden="false" customHeight="false" outlineLevel="0" collapsed="false">
      <c r="A430" s="25"/>
      <c r="B430" s="21"/>
      <c r="C430" s="27"/>
      <c r="D430" s="21"/>
      <c r="E430" s="39"/>
      <c r="F430" s="27"/>
      <c r="G430" s="21"/>
    </row>
    <row r="431" customFormat="false" ht="15" hidden="false" customHeight="false" outlineLevel="0" collapsed="false">
      <c r="A431" s="30"/>
      <c r="B431" s="18"/>
      <c r="C431" s="32"/>
      <c r="D431" s="18"/>
      <c r="E431" s="38"/>
      <c r="F431" s="32"/>
      <c r="G431" s="18"/>
    </row>
    <row r="432" customFormat="false" ht="15" hidden="false" customHeight="false" outlineLevel="0" collapsed="false">
      <c r="A432" s="25"/>
      <c r="B432" s="21"/>
      <c r="C432" s="27"/>
      <c r="D432" s="21"/>
      <c r="E432" s="39"/>
      <c r="F432" s="27"/>
      <c r="G432" s="21"/>
    </row>
    <row r="433" customFormat="false" ht="15" hidden="false" customHeight="false" outlineLevel="0" collapsed="false">
      <c r="A433" s="30"/>
      <c r="B433" s="18"/>
      <c r="C433" s="32"/>
      <c r="D433" s="18"/>
      <c r="E433" s="38"/>
      <c r="F433" s="32"/>
      <c r="G433" s="18"/>
    </row>
    <row r="434" customFormat="false" ht="15" hidden="false" customHeight="false" outlineLevel="0" collapsed="false">
      <c r="A434" s="25"/>
      <c r="B434" s="21"/>
      <c r="C434" s="27"/>
      <c r="D434" s="21"/>
      <c r="E434" s="39"/>
      <c r="F434" s="27"/>
      <c r="G434" s="21"/>
    </row>
    <row r="435" customFormat="false" ht="15" hidden="false" customHeight="false" outlineLevel="0" collapsed="false">
      <c r="A435" s="30"/>
      <c r="B435" s="18"/>
      <c r="C435" s="32"/>
      <c r="D435" s="18"/>
      <c r="E435" s="38"/>
      <c r="F435" s="32"/>
      <c r="G435" s="18"/>
    </row>
    <row r="436" customFormat="false" ht="15" hidden="false" customHeight="false" outlineLevel="0" collapsed="false">
      <c r="A436" s="25"/>
      <c r="B436" s="21"/>
      <c r="C436" s="27"/>
      <c r="D436" s="21"/>
      <c r="E436" s="39"/>
      <c r="F436" s="27"/>
      <c r="G436" s="21"/>
    </row>
    <row r="437" customFormat="false" ht="15" hidden="false" customHeight="false" outlineLevel="0" collapsed="false">
      <c r="A437" s="30"/>
      <c r="B437" s="18"/>
      <c r="C437" s="32"/>
      <c r="D437" s="18"/>
      <c r="E437" s="38"/>
      <c r="F437" s="32"/>
      <c r="G437" s="18"/>
    </row>
    <row r="438" customFormat="false" ht="15" hidden="false" customHeight="false" outlineLevel="0" collapsed="false">
      <c r="A438" s="25"/>
      <c r="B438" s="21"/>
      <c r="C438" s="27"/>
      <c r="D438" s="21"/>
      <c r="E438" s="39"/>
      <c r="F438" s="27"/>
      <c r="G438" s="21"/>
    </row>
    <row r="439" customFormat="false" ht="15" hidden="false" customHeight="false" outlineLevel="0" collapsed="false">
      <c r="A439" s="30"/>
      <c r="B439" s="18"/>
      <c r="C439" s="32"/>
      <c r="D439" s="18"/>
      <c r="E439" s="38"/>
      <c r="F439" s="32"/>
      <c r="G439" s="18"/>
    </row>
    <row r="440" customFormat="false" ht="15" hidden="false" customHeight="false" outlineLevel="0" collapsed="false">
      <c r="A440" s="25"/>
      <c r="B440" s="21"/>
      <c r="C440" s="27"/>
      <c r="D440" s="21"/>
      <c r="E440" s="39"/>
      <c r="F440" s="27"/>
      <c r="G440" s="21"/>
    </row>
    <row r="441" customFormat="false" ht="15" hidden="false" customHeight="false" outlineLevel="0" collapsed="false">
      <c r="A441" s="30"/>
      <c r="B441" s="18"/>
      <c r="C441" s="32"/>
      <c r="D441" s="18"/>
      <c r="E441" s="38"/>
      <c r="F441" s="32"/>
      <c r="G441" s="18"/>
    </row>
    <row r="442" customFormat="false" ht="15" hidden="false" customHeight="false" outlineLevel="0" collapsed="false">
      <c r="A442" s="25"/>
      <c r="B442" s="21"/>
      <c r="C442" s="27"/>
      <c r="D442" s="21"/>
      <c r="E442" s="39"/>
      <c r="F442" s="27"/>
      <c r="G442" s="21"/>
    </row>
    <row r="443" customFormat="false" ht="15" hidden="false" customHeight="false" outlineLevel="0" collapsed="false">
      <c r="A443" s="30"/>
      <c r="B443" s="18"/>
      <c r="C443" s="32"/>
      <c r="D443" s="18"/>
      <c r="E443" s="38"/>
      <c r="F443" s="32"/>
      <c r="G443" s="18"/>
    </row>
    <row r="444" customFormat="false" ht="15" hidden="false" customHeight="false" outlineLevel="0" collapsed="false">
      <c r="A444" s="25"/>
      <c r="B444" s="21"/>
      <c r="C444" s="27"/>
      <c r="D444" s="21"/>
      <c r="E444" s="39"/>
      <c r="F444" s="27"/>
      <c r="G444" s="21"/>
    </row>
    <row r="445" customFormat="false" ht="15" hidden="false" customHeight="false" outlineLevel="0" collapsed="false">
      <c r="A445" s="30"/>
      <c r="B445" s="18"/>
      <c r="C445" s="32"/>
      <c r="D445" s="18"/>
      <c r="E445" s="38"/>
      <c r="F445" s="32"/>
      <c r="G445" s="18"/>
    </row>
    <row r="446" customFormat="false" ht="15" hidden="false" customHeight="false" outlineLevel="0" collapsed="false">
      <c r="A446" s="25"/>
      <c r="B446" s="21"/>
      <c r="C446" s="27"/>
      <c r="D446" s="21"/>
      <c r="E446" s="39"/>
      <c r="F446" s="27"/>
      <c r="G446" s="21"/>
    </row>
    <row r="447" customFormat="false" ht="15" hidden="false" customHeight="false" outlineLevel="0" collapsed="false">
      <c r="A447" s="30"/>
      <c r="B447" s="18"/>
      <c r="C447" s="32"/>
      <c r="D447" s="18"/>
      <c r="E447" s="38"/>
      <c r="F447" s="32"/>
      <c r="G447" s="18"/>
    </row>
    <row r="448" customFormat="false" ht="15" hidden="false" customHeight="false" outlineLevel="0" collapsed="false">
      <c r="A448" s="25"/>
      <c r="B448" s="21"/>
      <c r="C448" s="27"/>
      <c r="D448" s="21"/>
      <c r="E448" s="39"/>
      <c r="F448" s="27"/>
      <c r="G448" s="21"/>
    </row>
    <row r="449" customFormat="false" ht="15" hidden="false" customHeight="false" outlineLevel="0" collapsed="false">
      <c r="A449" s="30"/>
      <c r="B449" s="18"/>
      <c r="C449" s="32"/>
      <c r="D449" s="18"/>
      <c r="E449" s="38"/>
      <c r="F449" s="32"/>
      <c r="G449" s="18"/>
    </row>
    <row r="450" customFormat="false" ht="15" hidden="false" customHeight="false" outlineLevel="0" collapsed="false">
      <c r="A450" s="25"/>
      <c r="B450" s="21"/>
      <c r="C450" s="27"/>
      <c r="D450" s="21"/>
      <c r="E450" s="39"/>
      <c r="F450" s="27"/>
      <c r="G450" s="21"/>
    </row>
    <row r="451" customFormat="false" ht="15" hidden="false" customHeight="false" outlineLevel="0" collapsed="false">
      <c r="A451" s="30"/>
      <c r="B451" s="18"/>
      <c r="C451" s="32"/>
      <c r="D451" s="18"/>
      <c r="E451" s="38"/>
      <c r="F451" s="32"/>
      <c r="G451" s="18"/>
    </row>
    <row r="452" customFormat="false" ht="15" hidden="false" customHeight="false" outlineLevel="0" collapsed="false">
      <c r="A452" s="25"/>
      <c r="B452" s="21"/>
      <c r="C452" s="27"/>
      <c r="D452" s="21"/>
      <c r="E452" s="39"/>
      <c r="F452" s="27"/>
      <c r="G452" s="21"/>
    </row>
    <row r="453" customFormat="false" ht="15" hidden="false" customHeight="false" outlineLevel="0" collapsed="false">
      <c r="A453" s="30"/>
      <c r="B453" s="18"/>
      <c r="C453" s="32"/>
      <c r="D453" s="18"/>
      <c r="E453" s="38"/>
      <c r="F453" s="32"/>
      <c r="G453" s="18"/>
    </row>
    <row r="454" customFormat="false" ht="15" hidden="false" customHeight="false" outlineLevel="0" collapsed="false">
      <c r="A454" s="25"/>
      <c r="B454" s="21"/>
      <c r="C454" s="27"/>
      <c r="D454" s="21"/>
      <c r="E454" s="39"/>
      <c r="F454" s="27"/>
      <c r="G454" s="21"/>
    </row>
    <row r="455" customFormat="false" ht="15" hidden="false" customHeight="false" outlineLevel="0" collapsed="false">
      <c r="A455" s="30"/>
      <c r="B455" s="18"/>
      <c r="C455" s="32"/>
      <c r="D455" s="18"/>
      <c r="E455" s="38"/>
      <c r="F455" s="32"/>
      <c r="G455" s="18"/>
    </row>
    <row r="456" customFormat="false" ht="15" hidden="false" customHeight="false" outlineLevel="0" collapsed="false">
      <c r="A456" s="25"/>
      <c r="B456" s="21"/>
      <c r="C456" s="27"/>
      <c r="D456" s="21"/>
      <c r="E456" s="39"/>
      <c r="F456" s="27"/>
      <c r="G456" s="21"/>
    </row>
    <row r="457" customFormat="false" ht="15" hidden="false" customHeight="false" outlineLevel="0" collapsed="false">
      <c r="A457" s="30"/>
      <c r="B457" s="18"/>
      <c r="C457" s="32"/>
      <c r="D457" s="18"/>
      <c r="E457" s="38"/>
      <c r="F457" s="32"/>
      <c r="G457" s="18"/>
    </row>
    <row r="458" customFormat="false" ht="15" hidden="false" customHeight="false" outlineLevel="0" collapsed="false">
      <c r="A458" s="25"/>
      <c r="B458" s="21"/>
      <c r="C458" s="27"/>
      <c r="D458" s="21"/>
      <c r="E458" s="39"/>
      <c r="F458" s="27"/>
      <c r="G458" s="21"/>
    </row>
    <row r="459" customFormat="false" ht="15" hidden="false" customHeight="false" outlineLevel="0" collapsed="false">
      <c r="A459" s="30"/>
      <c r="B459" s="18"/>
      <c r="C459" s="32"/>
      <c r="D459" s="18"/>
      <c r="E459" s="38"/>
      <c r="F459" s="32"/>
      <c r="G459" s="18"/>
    </row>
    <row r="460" customFormat="false" ht="15" hidden="false" customHeight="false" outlineLevel="0" collapsed="false">
      <c r="A460" s="25"/>
      <c r="B460" s="21"/>
      <c r="C460" s="27"/>
      <c r="D460" s="21"/>
      <c r="E460" s="39"/>
      <c r="F460" s="27"/>
      <c r="G460" s="21"/>
    </row>
    <row r="461" customFormat="false" ht="15" hidden="false" customHeight="false" outlineLevel="0" collapsed="false">
      <c r="A461" s="30"/>
      <c r="B461" s="18"/>
      <c r="C461" s="32"/>
      <c r="D461" s="18"/>
      <c r="E461" s="38"/>
      <c r="F461" s="32"/>
      <c r="G461" s="18"/>
    </row>
    <row r="462" customFormat="false" ht="15" hidden="false" customHeight="false" outlineLevel="0" collapsed="false">
      <c r="A462" s="25"/>
      <c r="B462" s="21"/>
      <c r="C462" s="27"/>
      <c r="D462" s="21"/>
      <c r="E462" s="39"/>
      <c r="F462" s="27"/>
      <c r="G462" s="21"/>
    </row>
    <row r="463" customFormat="false" ht="15" hidden="false" customHeight="false" outlineLevel="0" collapsed="false">
      <c r="A463" s="30"/>
      <c r="B463" s="18"/>
      <c r="C463" s="32"/>
      <c r="D463" s="18"/>
      <c r="E463" s="38"/>
      <c r="F463" s="32"/>
      <c r="G463" s="18"/>
    </row>
    <row r="464" customFormat="false" ht="15" hidden="false" customHeight="false" outlineLevel="0" collapsed="false">
      <c r="A464" s="25"/>
      <c r="B464" s="21"/>
      <c r="C464" s="27"/>
      <c r="D464" s="21"/>
      <c r="E464" s="39"/>
      <c r="F464" s="27"/>
      <c r="G464" s="21"/>
    </row>
    <row r="465" customFormat="false" ht="15" hidden="false" customHeight="false" outlineLevel="0" collapsed="false">
      <c r="A465" s="30"/>
      <c r="B465" s="18"/>
      <c r="C465" s="32"/>
      <c r="D465" s="18"/>
      <c r="E465" s="38"/>
      <c r="F465" s="32"/>
      <c r="G465" s="18"/>
    </row>
    <row r="466" customFormat="false" ht="15" hidden="false" customHeight="false" outlineLevel="0" collapsed="false">
      <c r="A466" s="25"/>
      <c r="B466" s="21"/>
      <c r="C466" s="27"/>
      <c r="D466" s="21"/>
      <c r="E466" s="39"/>
      <c r="F466" s="27"/>
      <c r="G466" s="21"/>
    </row>
    <row r="467" customFormat="false" ht="15" hidden="false" customHeight="false" outlineLevel="0" collapsed="false">
      <c r="A467" s="30"/>
      <c r="B467" s="18"/>
      <c r="C467" s="32"/>
      <c r="D467" s="18"/>
      <c r="E467" s="38"/>
      <c r="F467" s="32"/>
      <c r="G467" s="18"/>
    </row>
    <row r="468" customFormat="false" ht="15" hidden="false" customHeight="false" outlineLevel="0" collapsed="false">
      <c r="A468" s="25"/>
      <c r="B468" s="21"/>
      <c r="C468" s="27"/>
      <c r="D468" s="21"/>
      <c r="E468" s="39"/>
      <c r="F468" s="27"/>
      <c r="G468" s="21"/>
    </row>
    <row r="469" customFormat="false" ht="15" hidden="false" customHeight="false" outlineLevel="0" collapsed="false">
      <c r="A469" s="30"/>
      <c r="B469" s="18"/>
      <c r="C469" s="32"/>
      <c r="D469" s="18"/>
      <c r="E469" s="38"/>
      <c r="F469" s="32"/>
      <c r="G469" s="18"/>
    </row>
    <row r="470" customFormat="false" ht="15" hidden="false" customHeight="false" outlineLevel="0" collapsed="false">
      <c r="A470" s="25"/>
      <c r="B470" s="21"/>
      <c r="C470" s="27"/>
      <c r="D470" s="21"/>
      <c r="E470" s="39"/>
      <c r="F470" s="27"/>
      <c r="G470" s="21"/>
    </row>
    <row r="471" customFormat="false" ht="15" hidden="false" customHeight="false" outlineLevel="0" collapsed="false">
      <c r="A471" s="30"/>
      <c r="B471" s="18"/>
      <c r="C471" s="32"/>
      <c r="D471" s="18"/>
      <c r="E471" s="38"/>
      <c r="F471" s="32"/>
      <c r="G471" s="18"/>
    </row>
    <row r="472" customFormat="false" ht="15" hidden="false" customHeight="false" outlineLevel="0" collapsed="false">
      <c r="A472" s="25"/>
      <c r="B472" s="21"/>
      <c r="C472" s="27"/>
      <c r="D472" s="21"/>
      <c r="E472" s="39"/>
      <c r="F472" s="27"/>
      <c r="G472" s="21"/>
    </row>
    <row r="473" customFormat="false" ht="15" hidden="false" customHeight="false" outlineLevel="0" collapsed="false">
      <c r="A473" s="30"/>
      <c r="B473" s="18"/>
      <c r="C473" s="32"/>
      <c r="D473" s="18"/>
      <c r="E473" s="38"/>
      <c r="F473" s="32"/>
      <c r="G473" s="18"/>
    </row>
    <row r="474" customFormat="false" ht="15" hidden="false" customHeight="false" outlineLevel="0" collapsed="false">
      <c r="A474" s="25"/>
      <c r="B474" s="21"/>
      <c r="C474" s="27"/>
      <c r="D474" s="21"/>
      <c r="E474" s="39"/>
      <c r="F474" s="27"/>
      <c r="G474" s="21"/>
    </row>
    <row r="475" customFormat="false" ht="15" hidden="false" customHeight="false" outlineLevel="0" collapsed="false">
      <c r="A475" s="30"/>
      <c r="B475" s="18"/>
      <c r="C475" s="32"/>
      <c r="D475" s="18"/>
      <c r="E475" s="38"/>
      <c r="F475" s="32"/>
      <c r="G475" s="18"/>
    </row>
    <row r="476" customFormat="false" ht="15" hidden="false" customHeight="false" outlineLevel="0" collapsed="false">
      <c r="A476" s="25"/>
      <c r="B476" s="21"/>
      <c r="C476" s="27"/>
      <c r="D476" s="21"/>
      <c r="E476" s="39"/>
      <c r="F476" s="27"/>
      <c r="G476" s="21"/>
    </row>
    <row r="477" customFormat="false" ht="15" hidden="false" customHeight="false" outlineLevel="0" collapsed="false">
      <c r="A477" s="30"/>
      <c r="B477" s="18"/>
      <c r="C477" s="32"/>
      <c r="D477" s="18"/>
      <c r="E477" s="38"/>
      <c r="F477" s="32"/>
      <c r="G477" s="18"/>
    </row>
    <row r="478" customFormat="false" ht="15" hidden="false" customHeight="false" outlineLevel="0" collapsed="false">
      <c r="A478" s="25"/>
      <c r="B478" s="21"/>
      <c r="C478" s="27"/>
      <c r="D478" s="21"/>
      <c r="E478" s="39"/>
      <c r="F478" s="27"/>
      <c r="G478" s="21"/>
    </row>
    <row r="479" customFormat="false" ht="15" hidden="false" customHeight="false" outlineLevel="0" collapsed="false">
      <c r="A479" s="30"/>
      <c r="B479" s="18"/>
      <c r="C479" s="32"/>
      <c r="D479" s="18"/>
      <c r="E479" s="38"/>
      <c r="F479" s="32"/>
      <c r="G479" s="18"/>
    </row>
    <row r="480" customFormat="false" ht="15" hidden="false" customHeight="false" outlineLevel="0" collapsed="false">
      <c r="A480" s="25"/>
      <c r="B480" s="21"/>
      <c r="C480" s="27"/>
      <c r="D480" s="21"/>
      <c r="E480" s="39"/>
      <c r="F480" s="27"/>
      <c r="G480" s="21"/>
    </row>
    <row r="481" customFormat="false" ht="15" hidden="false" customHeight="false" outlineLevel="0" collapsed="false">
      <c r="A481" s="30"/>
      <c r="B481" s="18"/>
      <c r="C481" s="32"/>
      <c r="D481" s="18"/>
      <c r="E481" s="38"/>
      <c r="F481" s="32"/>
      <c r="G481" s="18"/>
    </row>
    <row r="482" customFormat="false" ht="15" hidden="false" customHeight="false" outlineLevel="0" collapsed="false">
      <c r="A482" s="25"/>
      <c r="B482" s="21"/>
      <c r="C482" s="27"/>
      <c r="D482" s="21"/>
      <c r="E482" s="39"/>
      <c r="F482" s="27"/>
      <c r="G482" s="21"/>
    </row>
    <row r="483" customFormat="false" ht="15" hidden="false" customHeight="false" outlineLevel="0" collapsed="false">
      <c r="A483" s="30"/>
      <c r="B483" s="18"/>
      <c r="C483" s="32"/>
      <c r="D483" s="18"/>
      <c r="E483" s="38"/>
      <c r="F483" s="32"/>
      <c r="G483" s="18"/>
    </row>
    <row r="484" customFormat="false" ht="15" hidden="false" customHeight="false" outlineLevel="0" collapsed="false">
      <c r="A484" s="25"/>
      <c r="B484" s="21"/>
      <c r="C484" s="27"/>
      <c r="D484" s="21"/>
      <c r="E484" s="39"/>
      <c r="F484" s="27"/>
      <c r="G484" s="21"/>
    </row>
    <row r="485" customFormat="false" ht="15" hidden="false" customHeight="false" outlineLevel="0" collapsed="false">
      <c r="A485" s="30"/>
      <c r="B485" s="18"/>
      <c r="C485" s="32"/>
      <c r="D485" s="18"/>
      <c r="E485" s="38"/>
      <c r="F485" s="32"/>
      <c r="G485" s="18"/>
    </row>
    <row r="486" customFormat="false" ht="15" hidden="false" customHeight="false" outlineLevel="0" collapsed="false">
      <c r="A486" s="25"/>
      <c r="B486" s="21"/>
      <c r="C486" s="27"/>
      <c r="D486" s="21"/>
      <c r="E486" s="39"/>
      <c r="F486" s="27"/>
      <c r="G486" s="21"/>
    </row>
    <row r="487" customFormat="false" ht="15" hidden="false" customHeight="false" outlineLevel="0" collapsed="false">
      <c r="A487" s="30"/>
      <c r="B487" s="18"/>
      <c r="C487" s="32"/>
      <c r="D487" s="18"/>
      <c r="E487" s="38"/>
      <c r="F487" s="32"/>
      <c r="G487" s="18"/>
    </row>
    <row r="488" customFormat="false" ht="15" hidden="false" customHeight="false" outlineLevel="0" collapsed="false">
      <c r="A488" s="25"/>
      <c r="B488" s="21"/>
      <c r="C488" s="27"/>
      <c r="D488" s="21"/>
      <c r="E488" s="39"/>
      <c r="F488" s="27"/>
      <c r="G488" s="21"/>
    </row>
    <row r="489" customFormat="false" ht="15" hidden="false" customHeight="false" outlineLevel="0" collapsed="false">
      <c r="A489" s="30"/>
      <c r="B489" s="18"/>
      <c r="C489" s="32"/>
      <c r="D489" s="18"/>
      <c r="E489" s="38"/>
      <c r="F489" s="32"/>
      <c r="G489" s="18"/>
    </row>
    <row r="490" customFormat="false" ht="15" hidden="false" customHeight="false" outlineLevel="0" collapsed="false">
      <c r="A490" s="25"/>
      <c r="B490" s="21"/>
      <c r="C490" s="27"/>
      <c r="D490" s="21"/>
      <c r="E490" s="39"/>
      <c r="F490" s="27"/>
      <c r="G490" s="21"/>
    </row>
    <row r="491" customFormat="false" ht="15" hidden="false" customHeight="false" outlineLevel="0" collapsed="false">
      <c r="A491" s="30"/>
      <c r="B491" s="18"/>
      <c r="C491" s="32"/>
      <c r="D491" s="18"/>
      <c r="E491" s="38"/>
      <c r="F491" s="32"/>
      <c r="G491" s="18"/>
    </row>
    <row r="492" customFormat="false" ht="15" hidden="false" customHeight="false" outlineLevel="0" collapsed="false">
      <c r="A492" s="25"/>
      <c r="B492" s="21"/>
      <c r="C492" s="27"/>
      <c r="D492" s="21"/>
      <c r="E492" s="39"/>
      <c r="F492" s="27"/>
      <c r="G492" s="21"/>
    </row>
    <row r="493" customFormat="false" ht="15" hidden="false" customHeight="false" outlineLevel="0" collapsed="false">
      <c r="A493" s="30"/>
      <c r="B493" s="18"/>
      <c r="C493" s="32"/>
      <c r="D493" s="18"/>
      <c r="E493" s="38"/>
      <c r="F493" s="32"/>
      <c r="G493" s="18"/>
    </row>
    <row r="494" customFormat="false" ht="15" hidden="false" customHeight="false" outlineLevel="0" collapsed="false">
      <c r="A494" s="25"/>
      <c r="B494" s="21"/>
      <c r="C494" s="27"/>
      <c r="D494" s="21"/>
      <c r="E494" s="39"/>
      <c r="F494" s="27"/>
      <c r="G494" s="21"/>
    </row>
    <row r="495" customFormat="false" ht="15" hidden="false" customHeight="false" outlineLevel="0" collapsed="false">
      <c r="A495" s="30"/>
      <c r="B495" s="18"/>
      <c r="C495" s="32"/>
      <c r="D495" s="18"/>
      <c r="E495" s="38"/>
      <c r="F495" s="32"/>
      <c r="G495" s="18"/>
    </row>
    <row r="496" customFormat="false" ht="15" hidden="false" customHeight="false" outlineLevel="0" collapsed="false">
      <c r="A496" s="25"/>
      <c r="B496" s="21"/>
      <c r="C496" s="27"/>
      <c r="D496" s="21"/>
      <c r="E496" s="39"/>
      <c r="F496" s="27"/>
      <c r="G496" s="21"/>
    </row>
    <row r="497" customFormat="false" ht="15" hidden="false" customHeight="false" outlineLevel="0" collapsed="false">
      <c r="A497" s="30"/>
      <c r="B497" s="18"/>
      <c r="C497" s="32"/>
      <c r="D497" s="18"/>
      <c r="E497" s="38"/>
      <c r="F497" s="32"/>
      <c r="G497" s="18"/>
    </row>
    <row r="498" customFormat="false" ht="15" hidden="false" customHeight="false" outlineLevel="0" collapsed="false">
      <c r="A498" s="25"/>
      <c r="B498" s="21"/>
      <c r="C498" s="27"/>
      <c r="D498" s="21"/>
      <c r="E498" s="39"/>
      <c r="F498" s="27"/>
      <c r="G498" s="21"/>
    </row>
    <row r="499" customFormat="false" ht="15" hidden="false" customHeight="false" outlineLevel="0" collapsed="false">
      <c r="A499" s="30"/>
      <c r="B499" s="18"/>
      <c r="C499" s="32"/>
      <c r="D499" s="18"/>
      <c r="E499" s="38"/>
      <c r="F499" s="32"/>
      <c r="G499" s="18"/>
    </row>
    <row r="500" customFormat="false" ht="15" hidden="false" customHeight="false" outlineLevel="0" collapsed="false">
      <c r="A500" s="25"/>
      <c r="B500" s="21"/>
      <c r="C500" s="27"/>
      <c r="D500" s="21"/>
      <c r="E500" s="39"/>
      <c r="F500" s="27"/>
      <c r="G500" s="21"/>
    </row>
    <row r="501" customFormat="false" ht="15" hidden="false" customHeight="false" outlineLevel="0" collapsed="false">
      <c r="A501" s="30"/>
      <c r="B501" s="18"/>
      <c r="C501" s="32"/>
      <c r="D501" s="18"/>
      <c r="E501" s="38"/>
      <c r="F501" s="32"/>
      <c r="G501" s="18"/>
    </row>
    <row r="502" customFormat="false" ht="19.5" hidden="false" customHeight="true" outlineLevel="0" collapsed="false">
      <c r="A502" s="40" t="s">
        <v>3</v>
      </c>
      <c r="B502" s="21"/>
      <c r="C502" s="27"/>
      <c r="D502" s="21"/>
      <c r="E502" s="41" t="n">
        <f aca="false">SUM(E3:E501)</f>
        <v>0</v>
      </c>
      <c r="F502" s="27"/>
      <c r="G502" s="21"/>
    </row>
    <row r="504" customFormat="false" ht="15.75" hidden="false" customHeight="true" outlineLevel="0" collapsed="false">
      <c r="A504" s="9" t="s">
        <v>47</v>
      </c>
      <c r="B504" s="9"/>
      <c r="C504" s="9"/>
      <c r="D504" s="9"/>
      <c r="E504" s="9"/>
      <c r="F504" s="9"/>
      <c r="G504" s="9"/>
    </row>
    <row r="505" customFormat="false" ht="15.75" hidden="false" customHeight="true" outlineLevel="0" collapsed="false">
      <c r="A505" s="42" t="s">
        <v>48</v>
      </c>
      <c r="E505" s="43" t="n">
        <f aca="false">SUMIF(C$3:C$501,A505,E$3:E$501)</f>
        <v>0</v>
      </c>
    </row>
    <row r="506" customFormat="false" ht="15.75" hidden="false" customHeight="true" outlineLevel="0" collapsed="false">
      <c r="A506" s="44" t="s">
        <v>49</v>
      </c>
      <c r="E506" s="45" t="n">
        <f aca="false">SUMIF(C$3:C$501,A506,E$3:E$501)</f>
        <v>0</v>
      </c>
    </row>
    <row r="507" customFormat="false" ht="15.75" hidden="false" customHeight="true" outlineLevel="0" collapsed="false">
      <c r="A507" s="42" t="s">
        <v>50</v>
      </c>
      <c r="E507" s="43" t="n">
        <f aca="false">SUMIF(C$3:C$501,A507,E$3:E$501)</f>
        <v>0</v>
      </c>
    </row>
    <row r="508" customFormat="false" ht="15.75" hidden="false" customHeight="true" outlineLevel="0" collapsed="false">
      <c r="A508" s="44" t="s">
        <v>51</v>
      </c>
      <c r="E508" s="45" t="n">
        <f aca="false">SUMIF(C$3:C$501,A508,E$3:E$501)</f>
        <v>0</v>
      </c>
    </row>
    <row r="509" customFormat="false" ht="15.75" hidden="false" customHeight="true" outlineLevel="0" collapsed="false">
      <c r="A509" s="42" t="s">
        <v>52</v>
      </c>
      <c r="E509" s="43" t="n">
        <f aca="false">SUMIF(C$3:C$501,A509,E$3:E$501)</f>
        <v>0</v>
      </c>
    </row>
    <row r="510" customFormat="false" ht="15.75" hidden="false" customHeight="true" outlineLevel="0" collapsed="false">
      <c r="A510" s="44" t="s">
        <v>53</v>
      </c>
      <c r="E510" s="45" t="n">
        <f aca="false">SUMIF(C$3:C$501,A510,E$3:E$501)</f>
        <v>0</v>
      </c>
    </row>
    <row r="511" customFormat="false" ht="15.75" hidden="false" customHeight="true" outlineLevel="0" collapsed="false">
      <c r="A511" s="42" t="s">
        <v>54</v>
      </c>
      <c r="E511" s="43" t="n">
        <f aca="false">SUMIF(C$3:C$501,A511,E$3:E$501)</f>
        <v>0</v>
      </c>
    </row>
    <row r="512" customFormat="false" ht="15.75" hidden="false" customHeight="true" outlineLevel="0" collapsed="false">
      <c r="A512" s="44" t="s">
        <v>55</v>
      </c>
      <c r="E512" s="45" t="n">
        <f aca="false">SUMIF(C$3:C$501,A512,E$3:E$501)</f>
        <v>0</v>
      </c>
    </row>
    <row r="513" customFormat="false" ht="15.75" hidden="false" customHeight="true" outlineLevel="0" collapsed="false">
      <c r="A513" s="42" t="s">
        <v>56</v>
      </c>
      <c r="E513" s="43" t="n">
        <f aca="false">SUMIF(C$3:C$501,A513,E$3:E$501)</f>
        <v>0</v>
      </c>
    </row>
    <row r="514" customFormat="false" ht="15.75" hidden="false" customHeight="true" outlineLevel="0" collapsed="false">
      <c r="A514" s="44" t="s">
        <v>57</v>
      </c>
      <c r="E514" s="45" t="n">
        <f aca="false">SUMIF(C$3:C$501,A514,E$3:E$501)</f>
        <v>0</v>
      </c>
    </row>
    <row r="515" customFormat="false" ht="15.75" hidden="false" customHeight="true" outlineLevel="0" collapsed="false">
      <c r="A515" s="42" t="s">
        <v>58</v>
      </c>
      <c r="E515" s="43" t="n">
        <f aca="false">SUMIF(C$3:C$501,A515,E$3:E$501)</f>
        <v>0</v>
      </c>
    </row>
  </sheetData>
  <mergeCells count="2">
    <mergeCell ref="A2:G2"/>
    <mergeCell ref="A504:G504"/>
  </mergeCells>
  <dataValidations count="3">
    <dataValidation allowBlank="true" errorStyle="stop" operator="between" showDropDown="false" showErrorMessage="false" showInputMessage="false" sqref="C3:C502" type="list">
      <formula1>"Hotel / Accommodation,Equipment Purchase,Equipment Rental,Transport / Gas,Marketing / Advertising,Software / Subscriptions,Venue / Room Rental,Supplies / Consumables,Meals (Business),Clothing / Uniform,Other"</formula1>
      <formula2>0</formula2>
    </dataValidation>
    <dataValidation allowBlank="true" errorStyle="stop" operator="between" showDropDown="false" showErrorMessage="false" showInputMessage="false" sqref="F3:F502" type="list">
      <formula1>"Yes,No"</formula1>
      <formula2>0</formula2>
    </dataValidation>
    <dataValidation allowBlank="true" errorStyle="stop" operator="between" showDropDown="false" showErrorMessage="false" showInputMessage="false" sqref="A3:A502" type="date">
      <formula1>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B2335"/>
    <pageSetUpPr fitToPage="false"/>
  </sheetPr>
  <dimension ref="A1:E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5" min="2" style="0" width="22"/>
  </cols>
  <sheetData>
    <row r="1" customFormat="false" ht="31.5" hidden="false" customHeight="true" outlineLevel="0" collapsed="false">
      <c r="A1" s="46" t="s">
        <v>59</v>
      </c>
      <c r="B1" s="46"/>
      <c r="C1" s="46"/>
      <c r="D1" s="46"/>
      <c r="E1" s="46"/>
    </row>
    <row r="2" customFormat="false" ht="13.5" hidden="false" customHeight="true" outlineLevel="0" collapsed="false">
      <c r="A2" s="2" t="s">
        <v>60</v>
      </c>
      <c r="B2" s="2"/>
      <c r="C2" s="2"/>
      <c r="D2" s="2"/>
      <c r="E2" s="2"/>
    </row>
    <row r="3" customFormat="false" ht="7.5" hidden="false" customHeight="true" outlineLevel="0" collapsed="false"/>
    <row r="4" customFormat="false" ht="21.75" hidden="false" customHeight="true" outlineLevel="0" collapsed="false">
      <c r="A4" s="47" t="s">
        <v>61</v>
      </c>
      <c r="B4" s="47"/>
      <c r="C4" s="47"/>
      <c r="D4" s="47"/>
      <c r="E4" s="47"/>
    </row>
    <row r="5" customFormat="false" ht="18" hidden="false" customHeight="true" outlineLevel="0" collapsed="false">
      <c r="A5" s="48" t="s">
        <v>62</v>
      </c>
      <c r="B5" s="49" t="n">
        <f aca="false">EventLog!M502</f>
        <v>0</v>
      </c>
      <c r="C5" s="49"/>
      <c r="D5" s="49"/>
      <c r="E5" s="49"/>
    </row>
    <row r="6" customFormat="false" ht="18" hidden="false" customHeight="true" outlineLevel="0" collapsed="false">
      <c r="A6" s="48" t="s">
        <v>63</v>
      </c>
      <c r="B6" s="50" t="n">
        <f aca="false">Expenses!E502</f>
        <v>0</v>
      </c>
      <c r="C6" s="50"/>
      <c r="D6" s="50"/>
      <c r="E6" s="50"/>
    </row>
    <row r="7" customFormat="false" ht="21.75" hidden="false" customHeight="true" outlineLevel="0" collapsed="false">
      <c r="A7" s="51" t="s">
        <v>64</v>
      </c>
      <c r="B7" s="52" t="n">
        <f aca="false">EventLog!M502-Expenses!E502</f>
        <v>0</v>
      </c>
      <c r="C7" s="52"/>
      <c r="D7" s="52"/>
      <c r="E7" s="52"/>
    </row>
    <row r="8" customFormat="false" ht="18" hidden="false" customHeight="true" outlineLevel="0" collapsed="false">
      <c r="A8" s="53" t="s">
        <v>65</v>
      </c>
      <c r="B8" s="54" t="n">
        <f aca="false">COUNTA(EventLog!A2:A500)</f>
        <v>499</v>
      </c>
      <c r="C8" s="54"/>
      <c r="D8" s="54"/>
      <c r="E8" s="54"/>
    </row>
    <row r="9" customFormat="false" ht="18" hidden="false" customHeight="true" outlineLevel="0" collapsed="false">
      <c r="A9" s="55" t="s">
        <v>66</v>
      </c>
      <c r="B9" s="56" t="n">
        <f aca="false">IF(B8&gt;0,B5/B8,0)</f>
        <v>0</v>
      </c>
      <c r="C9" s="56"/>
      <c r="D9" s="56"/>
      <c r="E9" s="56"/>
    </row>
    <row r="10" customFormat="false" ht="18" hidden="false" customHeight="true" outlineLevel="0" collapsed="false">
      <c r="A10" s="57"/>
      <c r="B10" s="57"/>
      <c r="C10" s="57"/>
      <c r="D10" s="57"/>
      <c r="E10" s="57"/>
    </row>
    <row r="11" customFormat="false" ht="21.75" hidden="false" customHeight="true" outlineLevel="0" collapsed="false">
      <c r="A11" s="58" t="s">
        <v>67</v>
      </c>
      <c r="B11" s="58"/>
      <c r="C11" s="58"/>
      <c r="D11" s="58"/>
      <c r="E11" s="58"/>
    </row>
    <row r="12" customFormat="false" ht="18" hidden="false" customHeight="true" outlineLevel="0" collapsed="false">
      <c r="A12" s="48" t="s">
        <v>68</v>
      </c>
      <c r="B12" s="59" t="n">
        <f aca="false">COUNTIF(EventLog!S2:S500,"Yes")</f>
        <v>0</v>
      </c>
      <c r="C12" s="59"/>
      <c r="D12" s="59"/>
      <c r="E12" s="59"/>
    </row>
    <row r="13" customFormat="false" ht="18" hidden="false" customHeight="true" outlineLevel="0" collapsed="false">
      <c r="A13" s="53" t="s">
        <v>69</v>
      </c>
      <c r="B13" s="54" t="n">
        <f aca="false">COUNTIFS(EventLog!S2:S500,"Yes",EventLog!B2:B500,"&lt;"&amp;DATE(2025,6,1))</f>
        <v>0</v>
      </c>
      <c r="C13" s="54"/>
      <c r="D13" s="54"/>
      <c r="E13" s="54"/>
    </row>
    <row r="14" customFormat="false" ht="18" hidden="false" customHeight="true" outlineLevel="0" collapsed="false">
      <c r="A14" s="55" t="s">
        <v>70</v>
      </c>
      <c r="B14" s="60" t="n">
        <f aca="false">COUNTIFS(EventLog!S2:S500,"Yes",EventLog!B2:B500,"&gt;="&amp;DATE(2025,6,1))</f>
        <v>0</v>
      </c>
      <c r="C14" s="60"/>
      <c r="D14" s="60"/>
      <c r="E14" s="60"/>
    </row>
    <row r="15" customFormat="false" ht="21.75" hidden="false" customHeight="true" outlineLevel="0" collapsed="false">
      <c r="A15" s="61" t="s">
        <v>71</v>
      </c>
      <c r="B15" s="62" t="n">
        <f aca="false">SUMIF(EventLog!S2:S500,"Yes",EventLog!T2:T500)</f>
        <v>0</v>
      </c>
      <c r="C15" s="62"/>
      <c r="D15" s="62"/>
      <c r="E15" s="62"/>
    </row>
    <row r="16" customFormat="false" ht="18" hidden="false" customHeight="true" outlineLevel="0" collapsed="false">
      <c r="A16" s="63" t="s">
        <v>72</v>
      </c>
      <c r="B16" s="64"/>
      <c r="C16" s="64"/>
      <c r="D16" s="64"/>
      <c r="E16" s="64"/>
    </row>
    <row r="17" customFormat="false" ht="21.75" hidden="false" customHeight="true" outlineLevel="0" collapsed="false">
      <c r="A17" s="61" t="s">
        <v>73</v>
      </c>
      <c r="B17" s="62" t="n">
        <f aca="false">B15+IF(B16="",0,B16)</f>
        <v>0</v>
      </c>
      <c r="C17" s="62"/>
      <c r="D17" s="62"/>
      <c r="E17" s="62"/>
    </row>
    <row r="18" customFormat="false" ht="18" hidden="false" customHeight="true" outlineLevel="0" collapsed="false">
      <c r="A18" s="57"/>
      <c r="B18" s="57"/>
      <c r="C18" s="57"/>
      <c r="D18" s="57"/>
      <c r="E18" s="57"/>
    </row>
    <row r="19" customFormat="false" ht="21.75" hidden="false" customHeight="true" outlineLevel="0" collapsed="false">
      <c r="A19" s="47" t="s">
        <v>74</v>
      </c>
      <c r="B19" s="47"/>
      <c r="C19" s="47"/>
      <c r="D19" s="47"/>
      <c r="E19" s="47"/>
    </row>
    <row r="20" customFormat="false" ht="21.75" hidden="false" customHeight="true" outlineLevel="0" collapsed="false">
      <c r="A20" s="61" t="s">
        <v>75</v>
      </c>
      <c r="B20" s="65" t="n">
        <f aca="false">ROUND(B7*0.1,2)</f>
        <v>0</v>
      </c>
      <c r="C20" s="65"/>
      <c r="D20" s="65"/>
      <c r="E20" s="65"/>
    </row>
    <row r="21" customFormat="false" ht="18" hidden="false" customHeight="true" outlineLevel="0" collapsed="false">
      <c r="A21" s="57"/>
      <c r="B21" s="57"/>
      <c r="C21" s="57"/>
      <c r="D21" s="57"/>
      <c r="E21" s="57"/>
    </row>
    <row r="22" customFormat="false" ht="21.75" hidden="false" customHeight="true" outlineLevel="0" collapsed="false">
      <c r="A22" s="66" t="s">
        <v>76</v>
      </c>
      <c r="B22" s="66"/>
      <c r="C22" s="66"/>
      <c r="D22" s="66"/>
      <c r="E22" s="66"/>
    </row>
    <row r="23" customFormat="false" ht="18" hidden="false" customHeight="true" outlineLevel="0" collapsed="false">
      <c r="A23" s="53" t="s">
        <v>77</v>
      </c>
      <c r="B23" s="67" t="n">
        <f aca="false">B17</f>
        <v>0</v>
      </c>
      <c r="C23" s="67"/>
      <c r="D23" s="67"/>
      <c r="E23" s="67"/>
    </row>
    <row r="24" customFormat="false" ht="18" hidden="false" customHeight="true" outlineLevel="0" collapsed="false">
      <c r="A24" s="55" t="s">
        <v>78</v>
      </c>
      <c r="B24" s="56" t="n">
        <f aca="false">B20</f>
        <v>0</v>
      </c>
      <c r="C24" s="56"/>
      <c r="D24" s="56"/>
      <c r="E24" s="56"/>
    </row>
    <row r="25" customFormat="false" ht="18" hidden="false" customHeight="true" outlineLevel="0" collapsed="false">
      <c r="A25" s="53" t="s">
        <v>79</v>
      </c>
      <c r="B25" s="67" t="n">
        <f aca="false">B6</f>
        <v>0</v>
      </c>
      <c r="C25" s="67"/>
      <c r="D25" s="67"/>
      <c r="E25" s="67"/>
    </row>
    <row r="26" customFormat="false" ht="21.75" hidden="false" customHeight="true" outlineLevel="0" collapsed="false">
      <c r="A26" s="68" t="s">
        <v>80</v>
      </c>
      <c r="B26" s="69" t="n">
        <f aca="false">B23+B24+B25</f>
        <v>0</v>
      </c>
      <c r="C26" s="69"/>
      <c r="D26" s="69"/>
      <c r="E26" s="69"/>
    </row>
    <row r="27" customFormat="false" ht="18" hidden="false" customHeight="true" outlineLevel="0" collapsed="false">
      <c r="A27" s="57"/>
      <c r="B27" s="57"/>
      <c r="C27" s="57"/>
      <c r="D27" s="57"/>
      <c r="E27" s="57"/>
    </row>
    <row r="28" customFormat="false" ht="21.75" hidden="false" customHeight="true" outlineLevel="0" collapsed="false">
      <c r="A28" s="58" t="s">
        <v>81</v>
      </c>
      <c r="B28" s="58"/>
      <c r="C28" s="58"/>
      <c r="D28" s="58"/>
      <c r="E28" s="58"/>
    </row>
    <row r="29" customFormat="false" ht="18" hidden="false" customHeight="true" outlineLevel="0" collapsed="false">
      <c r="A29" s="53" t="s">
        <v>82</v>
      </c>
      <c r="B29" s="67" t="n">
        <f aca="false">B5</f>
        <v>0</v>
      </c>
      <c r="C29" s="67"/>
      <c r="D29" s="67"/>
      <c r="E29" s="67"/>
    </row>
    <row r="30" customFormat="false" ht="18" hidden="false" customHeight="true" outlineLevel="0" collapsed="false">
      <c r="A30" s="55" t="s">
        <v>83</v>
      </c>
      <c r="B30" s="70" t="n">
        <f aca="false">-B6</f>
        <v>-0</v>
      </c>
      <c r="C30" s="70"/>
      <c r="D30" s="70"/>
      <c r="E30" s="70"/>
    </row>
    <row r="31" customFormat="false" ht="18" hidden="false" customHeight="true" outlineLevel="0" collapsed="false">
      <c r="A31" s="53" t="s">
        <v>84</v>
      </c>
      <c r="B31" s="71" t="n">
        <f aca="false">-B17</f>
        <v>-0</v>
      </c>
      <c r="C31" s="71"/>
      <c r="D31" s="71"/>
      <c r="E31" s="71"/>
    </row>
    <row r="32" customFormat="false" ht="18" hidden="false" customHeight="true" outlineLevel="0" collapsed="false">
      <c r="A32" s="55" t="s">
        <v>85</v>
      </c>
      <c r="B32" s="70" t="n">
        <f aca="false">-B20</f>
        <v>-0</v>
      </c>
      <c r="C32" s="70"/>
      <c r="D32" s="70"/>
      <c r="E32" s="70"/>
    </row>
    <row r="33" customFormat="false" ht="21.75" hidden="false" customHeight="true" outlineLevel="0" collapsed="false">
      <c r="A33" s="61" t="s">
        <v>86</v>
      </c>
      <c r="B33" s="62" t="n">
        <f aca="false">B5-B6-B17-B20</f>
        <v>0</v>
      </c>
      <c r="C33" s="62"/>
      <c r="D33" s="62"/>
      <c r="E33" s="62"/>
    </row>
  </sheetData>
  <mergeCells count="32">
    <mergeCell ref="A1:E1"/>
    <mergeCell ref="A2:E2"/>
    <mergeCell ref="A4:E4"/>
    <mergeCell ref="B5:E5"/>
    <mergeCell ref="B6:E6"/>
    <mergeCell ref="B7:E7"/>
    <mergeCell ref="B8:E8"/>
    <mergeCell ref="B9:E9"/>
    <mergeCell ref="A10:E10"/>
    <mergeCell ref="A11:E11"/>
    <mergeCell ref="B12:E12"/>
    <mergeCell ref="B13:E13"/>
    <mergeCell ref="B14:E14"/>
    <mergeCell ref="B15:E15"/>
    <mergeCell ref="B16:E16"/>
    <mergeCell ref="B17:E17"/>
    <mergeCell ref="A18:E18"/>
    <mergeCell ref="A19:E19"/>
    <mergeCell ref="B20:E20"/>
    <mergeCell ref="A21:E21"/>
    <mergeCell ref="A22:E22"/>
    <mergeCell ref="B23:E23"/>
    <mergeCell ref="B24:E24"/>
    <mergeCell ref="B25:E25"/>
    <mergeCell ref="B26:E26"/>
    <mergeCell ref="A27:E27"/>
    <mergeCell ref="A28:E28"/>
    <mergeCell ref="B29:E29"/>
    <mergeCell ref="B30:E30"/>
    <mergeCell ref="B31:E31"/>
    <mergeCell ref="B32:E32"/>
    <mergeCell ref="B33:E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8963C"/>
    <pageSetUpPr fitToPage="false"/>
  </sheetPr>
  <dimension ref="A1:F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42"/>
    <col collapsed="false" customWidth="true" hidden="false" outlineLevel="0" max="3" min="3" style="0" width="16"/>
    <col collapsed="false" customWidth="true" hidden="false" outlineLevel="0" max="4" min="4" style="0" width="12"/>
    <col collapsed="false" customWidth="true" hidden="false" outlineLevel="0" max="5" min="5" style="0" width="30"/>
    <col collapsed="false" customWidth="true" hidden="false" outlineLevel="0" max="6" min="6" style="0" width="20"/>
  </cols>
  <sheetData>
    <row r="1" customFormat="false" ht="30" hidden="false" customHeight="true" outlineLevel="0" collapsed="false">
      <c r="A1" s="46" t="s">
        <v>87</v>
      </c>
      <c r="B1" s="46"/>
      <c r="C1" s="46"/>
      <c r="D1" s="46"/>
      <c r="E1" s="46"/>
      <c r="F1" s="46"/>
    </row>
    <row r="2" customFormat="false" ht="13.5" hidden="false" customHeight="true" outlineLevel="0" collapsed="false">
      <c r="A2" s="2" t="s">
        <v>88</v>
      </c>
      <c r="B2" s="2"/>
      <c r="C2" s="2"/>
      <c r="D2" s="2"/>
      <c r="E2" s="2"/>
      <c r="F2" s="2"/>
    </row>
    <row r="4" customFormat="false" ht="15.75" hidden="false" customHeight="true" outlineLevel="0" collapsed="false">
      <c r="A4" s="72" t="s">
        <v>89</v>
      </c>
      <c r="B4" s="72" t="s">
        <v>90</v>
      </c>
      <c r="C4" s="72" t="s">
        <v>29</v>
      </c>
      <c r="D4" s="72" t="s">
        <v>91</v>
      </c>
      <c r="E4" s="72" t="s">
        <v>92</v>
      </c>
      <c r="F4" s="72" t="s">
        <v>39</v>
      </c>
    </row>
    <row r="5" customFormat="false" ht="15.75" hidden="false" customHeight="true" outlineLevel="0" collapsed="false">
      <c r="A5" s="73" t="s">
        <v>93</v>
      </c>
      <c r="B5" s="73"/>
      <c r="C5" s="73"/>
      <c r="D5" s="73"/>
      <c r="E5" s="73"/>
      <c r="F5" s="73"/>
    </row>
    <row r="6" customFormat="false" ht="15.75" hidden="false" customHeight="true" outlineLevel="0" collapsed="false">
      <c r="A6" s="74" t="s">
        <v>94</v>
      </c>
      <c r="B6" s="75" t="s">
        <v>95</v>
      </c>
      <c r="C6" s="76" t="s">
        <v>96</v>
      </c>
      <c r="D6" s="77" t="s">
        <v>97</v>
      </c>
      <c r="E6" s="75" t="s">
        <v>98</v>
      </c>
      <c r="F6" s="75" t="s">
        <v>99</v>
      </c>
    </row>
    <row r="7" customFormat="false" ht="15.75" hidden="false" customHeight="true" outlineLevel="0" collapsed="false">
      <c r="A7" s="78" t="s">
        <v>100</v>
      </c>
      <c r="B7" s="79" t="s">
        <v>101</v>
      </c>
      <c r="C7" s="80" t="s">
        <v>102</v>
      </c>
      <c r="D7" s="81" t="s">
        <v>103</v>
      </c>
      <c r="E7" s="79" t="s">
        <v>104</v>
      </c>
      <c r="F7" s="79"/>
    </row>
    <row r="8" customFormat="false" ht="15.75" hidden="false" customHeight="true" outlineLevel="0" collapsed="false">
      <c r="A8" s="74" t="s">
        <v>105</v>
      </c>
      <c r="B8" s="75" t="s">
        <v>106</v>
      </c>
      <c r="C8" s="76" t="s">
        <v>107</v>
      </c>
      <c r="D8" s="77" t="s">
        <v>103</v>
      </c>
      <c r="E8" s="75" t="s">
        <v>108</v>
      </c>
      <c r="F8" s="75"/>
    </row>
    <row r="9" customFormat="false" ht="15.75" hidden="false" customHeight="true" outlineLevel="0" collapsed="false">
      <c r="A9" s="78" t="s">
        <v>109</v>
      </c>
      <c r="B9" s="79" t="s">
        <v>110</v>
      </c>
      <c r="C9" s="80" t="s">
        <v>111</v>
      </c>
      <c r="D9" s="81" t="s">
        <v>97</v>
      </c>
      <c r="E9" s="79" t="s">
        <v>112</v>
      </c>
      <c r="F9" s="79" t="s">
        <v>113</v>
      </c>
    </row>
    <row r="10" customFormat="false" ht="15.75" hidden="false" customHeight="true" outlineLevel="0" collapsed="false">
      <c r="A10" s="73" t="s">
        <v>114</v>
      </c>
      <c r="B10" s="73"/>
      <c r="C10" s="73"/>
      <c r="D10" s="73"/>
      <c r="E10" s="73"/>
      <c r="F10" s="73"/>
    </row>
    <row r="11" customFormat="false" ht="15.75" hidden="false" customHeight="true" outlineLevel="0" collapsed="false">
      <c r="A11" s="78" t="s">
        <v>115</v>
      </c>
      <c r="B11" s="79" t="s">
        <v>116</v>
      </c>
      <c r="C11" s="80" t="s">
        <v>102</v>
      </c>
      <c r="D11" s="81" t="s">
        <v>103</v>
      </c>
      <c r="E11" s="79" t="s">
        <v>117</v>
      </c>
      <c r="F11" s="79"/>
    </row>
    <row r="12" customFormat="false" ht="15.75" hidden="false" customHeight="true" outlineLevel="0" collapsed="false">
      <c r="A12" s="74" t="s">
        <v>118</v>
      </c>
      <c r="B12" s="75" t="s">
        <v>119</v>
      </c>
      <c r="C12" s="76" t="s">
        <v>120</v>
      </c>
      <c r="D12" s="77" t="s">
        <v>103</v>
      </c>
      <c r="E12" s="75" t="s">
        <v>117</v>
      </c>
      <c r="F12" s="75"/>
    </row>
    <row r="13" customFormat="false" ht="15.75" hidden="false" customHeight="true" outlineLevel="0" collapsed="false">
      <c r="A13" s="73" t="s">
        <v>121</v>
      </c>
      <c r="B13" s="73"/>
      <c r="C13" s="73"/>
      <c r="D13" s="73"/>
      <c r="E13" s="73"/>
      <c r="F13" s="73"/>
    </row>
    <row r="14" customFormat="false" ht="15.75" hidden="false" customHeight="true" outlineLevel="0" collapsed="false">
      <c r="A14" s="74" t="s">
        <v>122</v>
      </c>
      <c r="B14" s="75" t="s">
        <v>123</v>
      </c>
      <c r="C14" s="76" t="s">
        <v>124</v>
      </c>
      <c r="D14" s="77" t="s">
        <v>103</v>
      </c>
      <c r="E14" s="75" t="s">
        <v>117</v>
      </c>
      <c r="F14" s="75"/>
    </row>
    <row r="15" customFormat="false" ht="15.75" hidden="false" customHeight="true" outlineLevel="0" collapsed="false">
      <c r="A15" s="78" t="s">
        <v>125</v>
      </c>
      <c r="B15" s="79" t="s">
        <v>126</v>
      </c>
      <c r="C15" s="80" t="s">
        <v>102</v>
      </c>
      <c r="D15" s="81" t="s">
        <v>103</v>
      </c>
      <c r="E15" s="79" t="s">
        <v>127</v>
      </c>
      <c r="F15" s="79"/>
    </row>
    <row r="16" customFormat="false" ht="15.75" hidden="false" customHeight="true" outlineLevel="0" collapsed="false">
      <c r="A16" s="74" t="s">
        <v>128</v>
      </c>
      <c r="B16" s="75" t="s">
        <v>129</v>
      </c>
      <c r="C16" s="76" t="s">
        <v>130</v>
      </c>
      <c r="D16" s="77" t="s">
        <v>103</v>
      </c>
      <c r="E16" s="75" t="s">
        <v>131</v>
      </c>
      <c r="F16" s="75"/>
    </row>
    <row r="17" customFormat="false" ht="15.75" hidden="false" customHeight="true" outlineLevel="0" collapsed="false">
      <c r="A17" s="73" t="s">
        <v>132</v>
      </c>
      <c r="B17" s="73"/>
      <c r="C17" s="73"/>
      <c r="D17" s="73"/>
      <c r="E17" s="73"/>
      <c r="F17" s="73"/>
    </row>
    <row r="18" customFormat="false" ht="15.75" hidden="false" customHeight="true" outlineLevel="0" collapsed="false">
      <c r="A18" s="74" t="s">
        <v>133</v>
      </c>
      <c r="B18" s="75" t="s">
        <v>134</v>
      </c>
      <c r="C18" s="76" t="s">
        <v>135</v>
      </c>
      <c r="D18" s="77" t="s">
        <v>103</v>
      </c>
      <c r="E18" s="75" t="s">
        <v>136</v>
      </c>
      <c r="F18" s="75" t="s">
        <v>137</v>
      </c>
    </row>
    <row r="19" customFormat="false" ht="15.75" hidden="false" customHeight="true" outlineLevel="0" collapsed="false">
      <c r="A19" s="78" t="s">
        <v>138</v>
      </c>
      <c r="B19" s="79" t="s">
        <v>139</v>
      </c>
      <c r="C19" s="80" t="s">
        <v>140</v>
      </c>
      <c r="D19" s="81" t="s">
        <v>103</v>
      </c>
      <c r="E19" s="79" t="s">
        <v>136</v>
      </c>
      <c r="F19" s="79" t="s">
        <v>141</v>
      </c>
    </row>
    <row r="20" customFormat="false" ht="15.75" hidden="false" customHeight="true" outlineLevel="0" collapsed="false">
      <c r="A20" s="73" t="s">
        <v>142</v>
      </c>
      <c r="B20" s="73"/>
      <c r="C20" s="73"/>
      <c r="D20" s="73"/>
      <c r="E20" s="73"/>
      <c r="F20" s="73"/>
    </row>
    <row r="21" customFormat="false" ht="15.75" hidden="false" customHeight="true" outlineLevel="0" collapsed="false">
      <c r="A21" s="78" t="s">
        <v>143</v>
      </c>
      <c r="B21" s="79" t="s">
        <v>144</v>
      </c>
      <c r="C21" s="80" t="s">
        <v>145</v>
      </c>
      <c r="D21" s="81" t="s">
        <v>103</v>
      </c>
      <c r="E21" s="79" t="s">
        <v>146</v>
      </c>
      <c r="F21" s="79" t="s">
        <v>147</v>
      </c>
    </row>
    <row r="22" customFormat="false" ht="15.75" hidden="false" customHeight="true" outlineLevel="0" collapsed="false">
      <c r="A22" s="74" t="s">
        <v>148</v>
      </c>
      <c r="B22" s="82" t="s">
        <v>149</v>
      </c>
      <c r="C22" s="83" t="s">
        <v>150</v>
      </c>
      <c r="D22" s="83" t="s">
        <v>103</v>
      </c>
      <c r="E22" s="82" t="s">
        <v>151</v>
      </c>
      <c r="F22" s="82" t="s">
        <v>152</v>
      </c>
    </row>
    <row r="23" customFormat="false" ht="15.75" hidden="false" customHeight="true" outlineLevel="0" collapsed="false">
      <c r="A23" s="78" t="s">
        <v>153</v>
      </c>
      <c r="B23" s="84" t="s">
        <v>154</v>
      </c>
      <c r="C23" s="85" t="s">
        <v>155</v>
      </c>
      <c r="D23" s="85" t="s">
        <v>103</v>
      </c>
      <c r="E23" s="84" t="s">
        <v>151</v>
      </c>
      <c r="F23" s="84" t="s">
        <v>152</v>
      </c>
    </row>
    <row r="24" customFormat="false" ht="15.75" hidden="false" customHeight="true" outlineLevel="0" collapsed="false">
      <c r="A24" s="74" t="s">
        <v>156</v>
      </c>
      <c r="B24" s="75" t="s">
        <v>157</v>
      </c>
      <c r="C24" s="76" t="s">
        <v>158</v>
      </c>
      <c r="D24" s="77" t="s">
        <v>103</v>
      </c>
      <c r="E24" s="75" t="s">
        <v>159</v>
      </c>
      <c r="F24" s="75"/>
    </row>
    <row r="25" customFormat="false" ht="15.75" hidden="false" customHeight="true" outlineLevel="0" collapsed="false">
      <c r="A25" s="78" t="s">
        <v>156</v>
      </c>
      <c r="B25" s="79" t="s">
        <v>160</v>
      </c>
      <c r="C25" s="80" t="s">
        <v>161</v>
      </c>
      <c r="D25" s="81" t="s">
        <v>103</v>
      </c>
      <c r="E25" s="79" t="s">
        <v>159</v>
      </c>
      <c r="F25" s="79"/>
    </row>
    <row r="26" customFormat="false" ht="15.75" hidden="false" customHeight="true" outlineLevel="0" collapsed="false">
      <c r="A26" s="74" t="s">
        <v>156</v>
      </c>
      <c r="B26" s="75" t="s">
        <v>162</v>
      </c>
      <c r="C26" s="76" t="s">
        <v>163</v>
      </c>
      <c r="D26" s="77" t="s">
        <v>103</v>
      </c>
      <c r="E26" s="75" t="s">
        <v>159</v>
      </c>
      <c r="F26" s="75"/>
    </row>
    <row r="27" customFormat="false" ht="15.75" hidden="false" customHeight="true" outlineLevel="0" collapsed="false">
      <c r="A27" s="78" t="s">
        <v>164</v>
      </c>
      <c r="B27" s="84" t="s">
        <v>165</v>
      </c>
      <c r="C27" s="85" t="s">
        <v>166</v>
      </c>
      <c r="D27" s="85"/>
      <c r="E27" s="84" t="s">
        <v>151</v>
      </c>
      <c r="F27" s="84"/>
    </row>
    <row r="28" customFormat="false" ht="15.75" hidden="false" customHeight="true" outlineLevel="0" collapsed="false">
      <c r="A28" s="74" t="s">
        <v>167</v>
      </c>
      <c r="B28" s="82" t="s">
        <v>154</v>
      </c>
      <c r="C28" s="83" t="s">
        <v>168</v>
      </c>
      <c r="D28" s="83" t="s">
        <v>103</v>
      </c>
      <c r="E28" s="82" t="s">
        <v>151</v>
      </c>
      <c r="F28" s="82"/>
    </row>
    <row r="29" customFormat="false" ht="15.75" hidden="false" customHeight="true" outlineLevel="0" collapsed="false">
      <c r="A29" s="73" t="s">
        <v>169</v>
      </c>
      <c r="B29" s="73"/>
      <c r="C29" s="73"/>
      <c r="D29" s="73"/>
      <c r="E29" s="73"/>
      <c r="F29" s="73"/>
    </row>
    <row r="30" customFormat="false" ht="15.75" hidden="false" customHeight="true" outlineLevel="0" collapsed="false">
      <c r="A30" s="74" t="s">
        <v>170</v>
      </c>
      <c r="B30" s="75" t="s">
        <v>171</v>
      </c>
      <c r="C30" s="76" t="s">
        <v>172</v>
      </c>
      <c r="D30" s="77"/>
      <c r="E30" s="75" t="s">
        <v>117</v>
      </c>
      <c r="F30" s="75" t="s">
        <v>173</v>
      </c>
    </row>
    <row r="31" customFormat="false" ht="15.75" hidden="false" customHeight="true" outlineLevel="0" collapsed="false">
      <c r="A31" s="73" t="s">
        <v>174</v>
      </c>
      <c r="B31" s="73"/>
      <c r="C31" s="73"/>
      <c r="D31" s="73"/>
      <c r="E31" s="73"/>
      <c r="F31" s="73"/>
    </row>
    <row r="32" customFormat="false" ht="15.75" hidden="false" customHeight="true" outlineLevel="0" collapsed="false">
      <c r="A32" s="74"/>
      <c r="B32" s="75" t="s">
        <v>175</v>
      </c>
      <c r="C32" s="76" t="s">
        <v>176</v>
      </c>
      <c r="D32" s="77"/>
      <c r="E32" s="75" t="s">
        <v>177</v>
      </c>
      <c r="F32" s="75" t="s">
        <v>178</v>
      </c>
    </row>
    <row r="33" customFormat="false" ht="15.75" hidden="false" customHeight="true" outlineLevel="0" collapsed="false">
      <c r="A33" s="78"/>
      <c r="B33" s="79" t="s">
        <v>179</v>
      </c>
      <c r="C33" s="80" t="s">
        <v>180</v>
      </c>
      <c r="D33" s="81"/>
      <c r="E33" s="79" t="s">
        <v>177</v>
      </c>
      <c r="F33" s="79" t="s">
        <v>178</v>
      </c>
    </row>
    <row r="34" customFormat="false" ht="15.75" hidden="false" customHeight="true" outlineLevel="0" collapsed="false">
      <c r="A34" s="74"/>
      <c r="B34" s="75" t="s">
        <v>181</v>
      </c>
      <c r="C34" s="76" t="s">
        <v>182</v>
      </c>
      <c r="D34" s="77"/>
      <c r="E34" s="75"/>
      <c r="F34" s="75" t="s">
        <v>183</v>
      </c>
    </row>
    <row r="35" customFormat="false" ht="15.75" hidden="false" customHeight="true" outlineLevel="0" collapsed="false">
      <c r="A35" s="73" t="s">
        <v>184</v>
      </c>
      <c r="B35" s="73"/>
      <c r="C35" s="73"/>
      <c r="D35" s="73"/>
      <c r="E35" s="73"/>
      <c r="F35" s="73"/>
    </row>
    <row r="36" customFormat="false" ht="15.75" hidden="false" customHeight="true" outlineLevel="0" collapsed="false">
      <c r="A36" s="74"/>
      <c r="B36" s="75" t="s">
        <v>185</v>
      </c>
      <c r="C36" s="76" t="s">
        <v>186</v>
      </c>
      <c r="D36" s="77"/>
      <c r="E36" s="75" t="s">
        <v>187</v>
      </c>
      <c r="F36" s="75" t="s">
        <v>188</v>
      </c>
    </row>
    <row r="37" customFormat="false" ht="15.75" hidden="false" customHeight="true" outlineLevel="0" collapsed="false">
      <c r="A37" s="78"/>
      <c r="B37" s="79" t="s">
        <v>189</v>
      </c>
      <c r="C37" s="80" t="s">
        <v>190</v>
      </c>
      <c r="D37" s="81"/>
      <c r="E37" s="79"/>
      <c r="F37" s="79"/>
    </row>
    <row r="38" customFormat="false" ht="15.75" hidden="false" customHeight="true" outlineLevel="0" collapsed="false">
      <c r="A38" s="74"/>
      <c r="B38" s="75" t="s">
        <v>191</v>
      </c>
      <c r="C38" s="76" t="s">
        <v>192</v>
      </c>
      <c r="D38" s="77"/>
      <c r="E38" s="75"/>
      <c r="F38" s="75"/>
    </row>
    <row r="39" customFormat="false" ht="15.75" hidden="false" customHeight="true" outlineLevel="0" collapsed="false">
      <c r="A39" s="78"/>
      <c r="B39" s="79" t="s">
        <v>193</v>
      </c>
      <c r="C39" s="80" t="s">
        <v>194</v>
      </c>
      <c r="D39" s="81"/>
      <c r="E39" s="79"/>
      <c r="F39" s="79"/>
    </row>
  </sheetData>
  <mergeCells count="10">
    <mergeCell ref="A1:F1"/>
    <mergeCell ref="A2:F2"/>
    <mergeCell ref="A5:F5"/>
    <mergeCell ref="A10:F10"/>
    <mergeCell ref="A13:F13"/>
    <mergeCell ref="A17:F17"/>
    <mergeCell ref="A20:F20"/>
    <mergeCell ref="A29:F29"/>
    <mergeCell ref="A31:F31"/>
    <mergeCell ref="A35:F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B3FA0"/>
    <pageSetUpPr fitToPage="false"/>
  </sheetPr>
  <dimension ref="A1:H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2"/>
    <col collapsed="false" customWidth="true" hidden="false" outlineLevel="0" max="3" min="3" style="0" width="16"/>
    <col collapsed="false" customWidth="true" hidden="false" outlineLevel="0" max="7" min="4" style="0" width="14"/>
    <col collapsed="false" customWidth="true" hidden="false" outlineLevel="0" max="8" min="8" style="0" width="16"/>
  </cols>
  <sheetData>
    <row r="1" customFormat="false" ht="30" hidden="false" customHeight="true" outlineLevel="0" collapsed="false">
      <c r="A1" s="86" t="s">
        <v>195</v>
      </c>
      <c r="B1" s="86"/>
      <c r="C1" s="86"/>
      <c r="D1" s="86"/>
      <c r="E1" s="86"/>
      <c r="F1" s="86"/>
      <c r="G1" s="86"/>
      <c r="H1" s="86"/>
    </row>
    <row r="3" customFormat="false" ht="15.75" hidden="false" customHeight="true" outlineLevel="0" collapsed="false">
      <c r="A3" s="72" t="s">
        <v>24</v>
      </c>
      <c r="B3" s="72" t="s">
        <v>196</v>
      </c>
      <c r="C3" s="72" t="s">
        <v>197</v>
      </c>
      <c r="D3" s="72" t="s">
        <v>198</v>
      </c>
      <c r="E3" s="72" t="s">
        <v>199</v>
      </c>
      <c r="F3" s="72" t="s">
        <v>200</v>
      </c>
      <c r="G3" s="72" t="s">
        <v>78</v>
      </c>
      <c r="H3" s="72" t="s">
        <v>201</v>
      </c>
    </row>
    <row r="4" customFormat="false" ht="18" hidden="false" customHeight="true" outlineLevel="0" collapsed="false">
      <c r="A4" s="87" t="s">
        <v>202</v>
      </c>
      <c r="B4" s="88" t="n">
        <f aca="false">COUNTIFS(EventLog!B$2:B$500,"&gt;="&amp;DATE(2026,1,1),EventLog!B$2:B$500,"&lt;"&amp;DATE(2026,2,1))</f>
        <v>0</v>
      </c>
      <c r="C4" s="89" t="n">
        <f aca="false">SUMIFS(EventLog!M$2:M$500,EventLog!B$2:B$500,"&gt;="&amp;DATE(2026,1,1),EventLog!B$2:B$500,"&lt;"&amp;DATE(2026,2,1))</f>
        <v>0</v>
      </c>
      <c r="D4" s="89" t="n">
        <f aca="false">SUMIFS(Expenses!E$3:E$501,Expenses!A$3:A$501,"&gt;="&amp;DATE(2026,1,1),Expenses!A$3:A$501,"&lt;"&amp;DATE(2026,2,1))</f>
        <v>0</v>
      </c>
      <c r="E4" s="89" t="n">
        <f aca="false">C4-D4</f>
        <v>0</v>
      </c>
      <c r="F4" s="89" t="n">
        <f aca="false">SUMIFS(EventLog!T$2:T$500,EventLog!B$2:B$500,"&gt;="&amp;DATE(2026,1,1),EventLog!B$2:B$500,"&lt;"&amp;DATE(2026,2,1))</f>
        <v>0</v>
      </c>
      <c r="G4" s="89" t="n">
        <f aca="false">ROUND(E4*0.1,2)</f>
        <v>0</v>
      </c>
      <c r="H4" s="89" t="n">
        <f aca="false">C4-D4-F4-G4</f>
        <v>0</v>
      </c>
    </row>
    <row r="5" customFormat="false" ht="18" hidden="false" customHeight="true" outlineLevel="0" collapsed="false">
      <c r="A5" s="90" t="s">
        <v>203</v>
      </c>
      <c r="B5" s="91" t="n">
        <f aca="false">COUNTIFS(EventLog!B$2:B$500,"&gt;="&amp;DATE(2026,2,1),EventLog!B$2:B$500,"&lt;"&amp;DATE(2026,3,1))</f>
        <v>0</v>
      </c>
      <c r="C5" s="92" t="n">
        <f aca="false">SUMIFS(EventLog!M$2:M$500,EventLog!B$2:B$500,"&gt;="&amp;DATE(2026,2,1),EventLog!B$2:B$500,"&lt;"&amp;DATE(2026,3,1))</f>
        <v>0</v>
      </c>
      <c r="D5" s="92" t="n">
        <f aca="false">SUMIFS(Expenses!E$3:E$501,Expenses!A$3:A$501,"&gt;="&amp;DATE(2026,2,1),Expenses!A$3:A$501,"&lt;"&amp;DATE(2026,3,1))</f>
        <v>0</v>
      </c>
      <c r="E5" s="92" t="n">
        <f aca="false">C5-D5</f>
        <v>0</v>
      </c>
      <c r="F5" s="92" t="n">
        <f aca="false">SUMIFS(EventLog!T$2:T$500,EventLog!B$2:B$500,"&gt;="&amp;DATE(2026,2,1),EventLog!B$2:B$500,"&lt;"&amp;DATE(2026,3,1))</f>
        <v>0</v>
      </c>
      <c r="G5" s="92" t="n">
        <f aca="false">ROUND(E5*0.1,2)</f>
        <v>0</v>
      </c>
      <c r="H5" s="92" t="n">
        <f aca="false">C5-D5-F5-G5</f>
        <v>0</v>
      </c>
    </row>
    <row r="6" customFormat="false" ht="18" hidden="false" customHeight="true" outlineLevel="0" collapsed="false">
      <c r="A6" s="87" t="s">
        <v>204</v>
      </c>
      <c r="B6" s="88" t="n">
        <f aca="false">COUNTIFS(EventLog!B$2:B$500,"&gt;="&amp;DATE(2026,3,1),EventLog!B$2:B$500,"&lt;"&amp;DATE(2026,4,1))</f>
        <v>0</v>
      </c>
      <c r="C6" s="89" t="n">
        <f aca="false">SUMIFS(EventLog!M$2:M$500,EventLog!B$2:B$500,"&gt;="&amp;DATE(2026,3,1),EventLog!B$2:B$500,"&lt;"&amp;DATE(2026,4,1))</f>
        <v>0</v>
      </c>
      <c r="D6" s="89" t="n">
        <f aca="false">SUMIFS(Expenses!E$3:E$501,Expenses!A$3:A$501,"&gt;="&amp;DATE(2026,3,1),Expenses!A$3:A$501,"&lt;"&amp;DATE(2026,4,1))</f>
        <v>0</v>
      </c>
      <c r="E6" s="89" t="n">
        <f aca="false">C6-D6</f>
        <v>0</v>
      </c>
      <c r="F6" s="89" t="n">
        <f aca="false">SUMIFS(EventLog!T$2:T$500,EventLog!B$2:B$500,"&gt;="&amp;DATE(2026,3,1),EventLog!B$2:B$500,"&lt;"&amp;DATE(2026,4,1))</f>
        <v>0</v>
      </c>
      <c r="G6" s="89" t="n">
        <f aca="false">ROUND(E6*0.1,2)</f>
        <v>0</v>
      </c>
      <c r="H6" s="89" t="n">
        <f aca="false">C6-D6-F6-G6</f>
        <v>0</v>
      </c>
    </row>
    <row r="7" customFormat="false" ht="18" hidden="false" customHeight="true" outlineLevel="0" collapsed="false">
      <c r="A7" s="90" t="s">
        <v>205</v>
      </c>
      <c r="B7" s="91" t="n">
        <f aca="false">COUNTIFS(EventLog!B$2:B$500,"&gt;="&amp;DATE(2026,4,1),EventLog!B$2:B$500,"&lt;"&amp;DATE(2026,5,1))</f>
        <v>0</v>
      </c>
      <c r="C7" s="92" t="n">
        <f aca="false">SUMIFS(EventLog!M$2:M$500,EventLog!B$2:B$500,"&gt;="&amp;DATE(2026,4,1),EventLog!B$2:B$500,"&lt;"&amp;DATE(2026,5,1))</f>
        <v>0</v>
      </c>
      <c r="D7" s="92" t="n">
        <f aca="false">SUMIFS(Expenses!E$3:E$501,Expenses!A$3:A$501,"&gt;="&amp;DATE(2026,4,1),Expenses!A$3:A$501,"&lt;"&amp;DATE(2026,5,1))</f>
        <v>0</v>
      </c>
      <c r="E7" s="92" t="n">
        <f aca="false">C7-D7</f>
        <v>0</v>
      </c>
      <c r="F7" s="92" t="n">
        <f aca="false">SUMIFS(EventLog!T$2:T$500,EventLog!B$2:B$500,"&gt;="&amp;DATE(2026,4,1),EventLog!B$2:B$500,"&lt;"&amp;DATE(2026,5,1))</f>
        <v>0</v>
      </c>
      <c r="G7" s="92" t="n">
        <f aca="false">ROUND(E7*0.1,2)</f>
        <v>0</v>
      </c>
      <c r="H7" s="92" t="n">
        <f aca="false">C7-D7-F7-G7</f>
        <v>0</v>
      </c>
    </row>
    <row r="8" customFormat="false" ht="18" hidden="false" customHeight="true" outlineLevel="0" collapsed="false">
      <c r="A8" s="87" t="s">
        <v>206</v>
      </c>
      <c r="B8" s="88" t="n">
        <f aca="false">COUNTIFS(EventLog!B$2:B$500,"&gt;="&amp;DATE(2026,5,1),EventLog!B$2:B$500,"&lt;"&amp;DATE(2026,6,1))</f>
        <v>0</v>
      </c>
      <c r="C8" s="89" t="n">
        <f aca="false">SUMIFS(EventLog!M$2:M$500,EventLog!B$2:B$500,"&gt;="&amp;DATE(2026,5,1),EventLog!B$2:B$500,"&lt;"&amp;DATE(2026,6,1))</f>
        <v>0</v>
      </c>
      <c r="D8" s="89" t="n">
        <f aca="false">SUMIFS(Expenses!E$3:E$501,Expenses!A$3:A$501,"&gt;="&amp;DATE(2026,5,1),Expenses!A$3:A$501,"&lt;"&amp;DATE(2026,6,1))</f>
        <v>0</v>
      </c>
      <c r="E8" s="89" t="n">
        <f aca="false">C8-D8</f>
        <v>0</v>
      </c>
      <c r="F8" s="89" t="n">
        <f aca="false">SUMIFS(EventLog!T$2:T$500,EventLog!B$2:B$500,"&gt;="&amp;DATE(2026,5,1),EventLog!B$2:B$500,"&lt;"&amp;DATE(2026,6,1))</f>
        <v>0</v>
      </c>
      <c r="G8" s="89" t="n">
        <f aca="false">ROUND(E8*0.1,2)</f>
        <v>0</v>
      </c>
      <c r="H8" s="89" t="n">
        <f aca="false">C8-D8-F8-G8</f>
        <v>0</v>
      </c>
    </row>
    <row r="9" customFormat="false" ht="18" hidden="false" customHeight="true" outlineLevel="0" collapsed="false">
      <c r="A9" s="90" t="s">
        <v>207</v>
      </c>
      <c r="B9" s="91" t="n">
        <f aca="false">COUNTIFS(EventLog!B$2:B$500,"&gt;="&amp;DATE(2026,6,1),EventLog!B$2:B$500,"&lt;"&amp;DATE(2026,7,1))</f>
        <v>0</v>
      </c>
      <c r="C9" s="92" t="n">
        <f aca="false">SUMIFS(EventLog!M$2:M$500,EventLog!B$2:B$500,"&gt;="&amp;DATE(2026,6,1),EventLog!B$2:B$500,"&lt;"&amp;DATE(2026,7,1))</f>
        <v>0</v>
      </c>
      <c r="D9" s="92" t="n">
        <f aca="false">SUMIFS(Expenses!E$3:E$501,Expenses!A$3:A$501,"&gt;="&amp;DATE(2026,6,1),Expenses!A$3:A$501,"&lt;"&amp;DATE(2026,7,1))</f>
        <v>0</v>
      </c>
      <c r="E9" s="92" t="n">
        <f aca="false">C9-D9</f>
        <v>0</v>
      </c>
      <c r="F9" s="92" t="n">
        <f aca="false">SUMIFS(EventLog!T$2:T$500,EventLog!B$2:B$500,"&gt;="&amp;DATE(2026,6,1),EventLog!B$2:B$500,"&lt;"&amp;DATE(2026,7,1))</f>
        <v>0</v>
      </c>
      <c r="G9" s="92" t="n">
        <f aca="false">ROUND(E9*0.1,2)</f>
        <v>0</v>
      </c>
      <c r="H9" s="92" t="n">
        <f aca="false">C9-D9-F9-G9</f>
        <v>0</v>
      </c>
    </row>
    <row r="10" customFormat="false" ht="18" hidden="false" customHeight="true" outlineLevel="0" collapsed="false">
      <c r="A10" s="87" t="s">
        <v>208</v>
      </c>
      <c r="B10" s="88" t="n">
        <f aca="false">COUNTIFS(EventLog!B$2:B$500,"&gt;="&amp;DATE(2026,7,1),EventLog!B$2:B$500,"&lt;"&amp;DATE(2026,8,1))</f>
        <v>0</v>
      </c>
      <c r="C10" s="89" t="n">
        <f aca="false">SUMIFS(EventLog!M$2:M$500,EventLog!B$2:B$500,"&gt;="&amp;DATE(2026,7,1),EventLog!B$2:B$500,"&lt;"&amp;DATE(2026,8,1))</f>
        <v>0</v>
      </c>
      <c r="D10" s="89" t="n">
        <f aca="false">SUMIFS(Expenses!E$3:E$501,Expenses!A$3:A$501,"&gt;="&amp;DATE(2026,7,1),Expenses!A$3:A$501,"&lt;"&amp;DATE(2026,8,1))</f>
        <v>0</v>
      </c>
      <c r="E10" s="89" t="n">
        <f aca="false">C10-D10</f>
        <v>0</v>
      </c>
      <c r="F10" s="89" t="n">
        <f aca="false">SUMIFS(EventLog!T$2:T$500,EventLog!B$2:B$500,"&gt;="&amp;DATE(2026,7,1),EventLog!B$2:B$500,"&lt;"&amp;DATE(2026,8,1))</f>
        <v>0</v>
      </c>
      <c r="G10" s="89" t="n">
        <f aca="false">ROUND(E10*0.1,2)</f>
        <v>0</v>
      </c>
      <c r="H10" s="89" t="n">
        <f aca="false">C10-D10-F10-G10</f>
        <v>0</v>
      </c>
    </row>
    <row r="11" customFormat="false" ht="18" hidden="false" customHeight="true" outlineLevel="0" collapsed="false">
      <c r="A11" s="90" t="s">
        <v>209</v>
      </c>
      <c r="B11" s="91" t="n">
        <f aca="false">COUNTIFS(EventLog!B$2:B$500,"&gt;="&amp;DATE(2026,8,1),EventLog!B$2:B$500,"&lt;"&amp;DATE(2026,9,1))</f>
        <v>0</v>
      </c>
      <c r="C11" s="92" t="n">
        <f aca="false">SUMIFS(EventLog!M$2:M$500,EventLog!B$2:B$500,"&gt;="&amp;DATE(2026,8,1),EventLog!B$2:B$500,"&lt;"&amp;DATE(2026,9,1))</f>
        <v>0</v>
      </c>
      <c r="D11" s="92" t="n">
        <f aca="false">SUMIFS(Expenses!E$3:E$501,Expenses!A$3:A$501,"&gt;="&amp;DATE(2026,8,1),Expenses!A$3:A$501,"&lt;"&amp;DATE(2026,9,1))</f>
        <v>0</v>
      </c>
      <c r="E11" s="92" t="n">
        <f aca="false">C11-D11</f>
        <v>0</v>
      </c>
      <c r="F11" s="92" t="n">
        <f aca="false">SUMIFS(EventLog!T$2:T$500,EventLog!B$2:B$500,"&gt;="&amp;DATE(2026,8,1),EventLog!B$2:B$500,"&lt;"&amp;DATE(2026,9,1))</f>
        <v>0</v>
      </c>
      <c r="G11" s="92" t="n">
        <f aca="false">ROUND(E11*0.1,2)</f>
        <v>0</v>
      </c>
      <c r="H11" s="92" t="n">
        <f aca="false">C11-D11-F11-G11</f>
        <v>0</v>
      </c>
    </row>
    <row r="12" customFormat="false" ht="18" hidden="false" customHeight="true" outlineLevel="0" collapsed="false">
      <c r="A12" s="87" t="s">
        <v>210</v>
      </c>
      <c r="B12" s="88" t="n">
        <f aca="false">COUNTIFS(EventLog!B$2:B$500,"&gt;="&amp;DATE(2026,9,1),EventLog!B$2:B$500,"&lt;"&amp;DATE(2026,10,1))</f>
        <v>0</v>
      </c>
      <c r="C12" s="89" t="n">
        <f aca="false">SUMIFS(EventLog!M$2:M$500,EventLog!B$2:B$500,"&gt;="&amp;DATE(2026,9,1),EventLog!B$2:B$500,"&lt;"&amp;DATE(2026,10,1))</f>
        <v>0</v>
      </c>
      <c r="D12" s="89" t="n">
        <f aca="false">SUMIFS(Expenses!E$3:E$501,Expenses!A$3:A$501,"&gt;="&amp;DATE(2026,9,1),Expenses!A$3:A$501,"&lt;"&amp;DATE(2026,10,1))</f>
        <v>0</v>
      </c>
      <c r="E12" s="89" t="n">
        <f aca="false">C12-D12</f>
        <v>0</v>
      </c>
      <c r="F12" s="89" t="n">
        <f aca="false">SUMIFS(EventLog!T$2:T$500,EventLog!B$2:B$500,"&gt;="&amp;DATE(2026,9,1),EventLog!B$2:B$500,"&lt;"&amp;DATE(2026,10,1))</f>
        <v>0</v>
      </c>
      <c r="G12" s="89" t="n">
        <f aca="false">ROUND(E12*0.1,2)</f>
        <v>0</v>
      </c>
      <c r="H12" s="89" t="n">
        <f aca="false">C12-D12-F12-G12</f>
        <v>0</v>
      </c>
    </row>
    <row r="13" customFormat="false" ht="18" hidden="false" customHeight="true" outlineLevel="0" collapsed="false">
      <c r="A13" s="90" t="s">
        <v>211</v>
      </c>
      <c r="B13" s="91" t="n">
        <f aca="false">COUNTIFS(EventLog!B$2:B$500,"&gt;="&amp;DATE(2026,10,1),EventLog!B$2:B$500,"&lt;"&amp;DATE(2026,11,1))</f>
        <v>0</v>
      </c>
      <c r="C13" s="92" t="n">
        <f aca="false">SUMIFS(EventLog!M$2:M$500,EventLog!B$2:B$500,"&gt;="&amp;DATE(2026,10,1),EventLog!B$2:B$500,"&lt;"&amp;DATE(2026,11,1))</f>
        <v>0</v>
      </c>
      <c r="D13" s="92" t="n">
        <f aca="false">SUMIFS(Expenses!E$3:E$501,Expenses!A$3:A$501,"&gt;="&amp;DATE(2026,10,1),Expenses!A$3:A$501,"&lt;"&amp;DATE(2026,11,1))</f>
        <v>0</v>
      </c>
      <c r="E13" s="92" t="n">
        <f aca="false">C13-D13</f>
        <v>0</v>
      </c>
      <c r="F13" s="92" t="n">
        <f aca="false">SUMIFS(EventLog!T$2:T$500,EventLog!B$2:B$500,"&gt;="&amp;DATE(2026,10,1),EventLog!B$2:B$500,"&lt;"&amp;DATE(2026,11,1))</f>
        <v>0</v>
      </c>
      <c r="G13" s="92" t="n">
        <f aca="false">ROUND(E13*0.1,2)</f>
        <v>0</v>
      </c>
      <c r="H13" s="92" t="n">
        <f aca="false">C13-D13-F13-G13</f>
        <v>0</v>
      </c>
    </row>
    <row r="14" customFormat="false" ht="18" hidden="false" customHeight="true" outlineLevel="0" collapsed="false">
      <c r="A14" s="87" t="s">
        <v>212</v>
      </c>
      <c r="B14" s="88" t="n">
        <f aca="false">COUNTIFS(EventLog!B$2:B$500,"&gt;="&amp;DATE(2026,11,1),EventLog!B$2:B$500,"&lt;"&amp;DATE(2026,12,1))</f>
        <v>0</v>
      </c>
      <c r="C14" s="89" t="n">
        <f aca="false">SUMIFS(EventLog!M$2:M$500,EventLog!B$2:B$500,"&gt;="&amp;DATE(2026,11,1),EventLog!B$2:B$500,"&lt;"&amp;DATE(2026,12,1))</f>
        <v>0</v>
      </c>
      <c r="D14" s="89" t="n">
        <f aca="false">SUMIFS(Expenses!E$3:E$501,Expenses!A$3:A$501,"&gt;="&amp;DATE(2026,11,1),Expenses!A$3:A$501,"&lt;"&amp;DATE(2026,12,1))</f>
        <v>0</v>
      </c>
      <c r="E14" s="89" t="n">
        <f aca="false">C14-D14</f>
        <v>0</v>
      </c>
      <c r="F14" s="89" t="n">
        <f aca="false">SUMIFS(EventLog!T$2:T$500,EventLog!B$2:B$500,"&gt;="&amp;DATE(2026,11,1),EventLog!B$2:B$500,"&lt;"&amp;DATE(2026,12,1))</f>
        <v>0</v>
      </c>
      <c r="G14" s="89" t="n">
        <f aca="false">ROUND(E14*0.1,2)</f>
        <v>0</v>
      </c>
      <c r="H14" s="89" t="n">
        <f aca="false">C14-D14-F14-G14</f>
        <v>0</v>
      </c>
    </row>
    <row r="15" customFormat="false" ht="18" hidden="false" customHeight="true" outlineLevel="0" collapsed="false">
      <c r="A15" s="90" t="s">
        <v>213</v>
      </c>
      <c r="B15" s="91" t="n">
        <f aca="false">COUNTIFS(EventLog!B$2:B$500,"&gt;="&amp;DATE(2026,12,1),EventLog!B$2:B$500,"&lt;"&amp;DATE(2027,1,1))</f>
        <v>0</v>
      </c>
      <c r="C15" s="92" t="n">
        <f aca="false">SUMIFS(EventLog!M$2:M$500,EventLog!B$2:B$500,"&gt;="&amp;DATE(2026,12,1),EventLog!B$2:B$500,"&lt;"&amp;DATE(2027,1,1))</f>
        <v>0</v>
      </c>
      <c r="D15" s="92" t="n">
        <f aca="false">SUMIFS(Expenses!E$3:E$501,Expenses!A$3:A$501,"&gt;="&amp;DATE(2026,12,1),Expenses!A$3:A$501,"&lt;"&amp;DATE(2027,1,1))</f>
        <v>0</v>
      </c>
      <c r="E15" s="92" t="n">
        <f aca="false">C15-D15</f>
        <v>0</v>
      </c>
      <c r="F15" s="92" t="n">
        <f aca="false">SUMIFS(EventLog!T$2:T$500,EventLog!B$2:B$500,"&gt;="&amp;DATE(2026,12,1),EventLog!B$2:B$500,"&lt;"&amp;DATE(2027,1,1))</f>
        <v>0</v>
      </c>
      <c r="G15" s="92" t="n">
        <f aca="false">ROUND(E15*0.1,2)</f>
        <v>0</v>
      </c>
      <c r="H15" s="92" t="n">
        <f aca="false">C15-D15-F15-G15</f>
        <v>0</v>
      </c>
    </row>
    <row r="17" customFormat="false" ht="21.75" hidden="false" customHeight="true" outlineLevel="0" collapsed="false">
      <c r="A17" s="93" t="s">
        <v>214</v>
      </c>
      <c r="B17" s="94" t="n">
        <f aca="false">SUM(B4:B15)</f>
        <v>0</v>
      </c>
      <c r="C17" s="95" t="n">
        <f aca="false">SUM(C4:C15)</f>
        <v>0</v>
      </c>
      <c r="D17" s="95" t="n">
        <f aca="false">SUM(D4:D15)</f>
        <v>0</v>
      </c>
      <c r="E17" s="95" t="n">
        <f aca="false">SUM(E4:E15)</f>
        <v>0</v>
      </c>
      <c r="F17" s="95" t="n">
        <f aca="false">SUM(F4:F15)</f>
        <v>0</v>
      </c>
      <c r="G17" s="95" t="n">
        <f aca="false">SUM(G4:G15)</f>
        <v>0</v>
      </c>
      <c r="H17" s="95" t="n">
        <f aca="false">SUM(H4:H15)</f>
        <v>0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2026-03-23T05:29:30Z</dcterms:created>
  <dc:creator>openpyxl</dc:creator>
  <dc:description/>
  <dc:language>en-US</dc:language>
  <cp:lastModifiedBy/>
  <dcterms:modified xsi:type="dcterms:W3CDTF">2026-03-23T05:29:32Z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